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8bc72106f350cd5/Documents/Pam Documents/WVGC/Assistant Treasurer/"/>
    </mc:Choice>
  </mc:AlternateContent>
  <xr:revisionPtr revIDLastSave="11" documentId="13_ncr:1_{80993C7B-51F4-4E7B-B681-E2E90D7E674D}" xr6:coauthVersionLast="47" xr6:coauthVersionMax="47" xr10:uidLastSave="{CCED0016-7154-4ADB-AE39-39646CCC8BF8}"/>
  <bookViews>
    <workbookView xWindow="-108" yWindow="-108" windowWidth="23256" windowHeight="12576" xr2:uid="{00000000-000D-0000-FFFF-FFFF00000000}"/>
  </bookViews>
  <sheets>
    <sheet name="Cumulative Totals " sheetId="4" r:id="rId1"/>
    <sheet name="Membership Report" sheetId="27" r:id="rId2"/>
    <sheet name="Percent of Growth " sheetId="42" r:id="rId3"/>
    <sheet name="Deposit 081920" sheetId="36" r:id="rId4"/>
    <sheet name="Deposit 020121" sheetId="43" r:id="rId5"/>
    <sheet name="Sheet1" sheetId="44" r:id="rId6"/>
    <sheet name="Deposit 100820" sheetId="40" r:id="rId7"/>
    <sheet name="Deposit 111320" sheetId="41" r:id="rId8"/>
    <sheet name="Deposit 092420" sheetId="37" r:id="rId9"/>
    <sheet name="Deposit 080820" sheetId="35" r:id="rId10"/>
    <sheet name="List for DD 071520" sheetId="33" r:id="rId11"/>
    <sheet name="Deposit 072220" sheetId="34" r:id="rId12"/>
    <sheet name="Deposit 071020" sheetId="32" r:id="rId13"/>
    <sheet name="Deposit 70120" sheetId="31" r:id="rId14"/>
    <sheet name="Deposit 63020" sheetId="30" r:id="rId15"/>
    <sheet name=" Deposit 062320 -1" sheetId="28" r:id="rId16"/>
    <sheet name="Deposit 062420-2" sheetId="29" r:id="rId17"/>
    <sheet name="Disbanded Clubs History" sheetId="21" r:id="rId18"/>
    <sheet name="Sheet3" sheetId="45" r:id="rId19"/>
    <sheet name="Sheet2" sheetId="39" r:id="rId20"/>
  </sheets>
  <definedNames>
    <definedName name="_xlnm.Print_Titles" localSheetId="0">'Cumulative Totals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1" l="1"/>
  <c r="F79" i="4"/>
  <c r="B19" i="27"/>
  <c r="C29" i="27"/>
  <c r="B29" i="27"/>
  <c r="C27" i="27"/>
  <c r="B27" i="27"/>
  <c r="C26" i="27"/>
  <c r="B26" i="27"/>
  <c r="C25" i="27"/>
  <c r="B25" i="27"/>
  <c r="C23" i="27"/>
  <c r="B23" i="27"/>
  <c r="B5" i="43"/>
  <c r="E23" i="4"/>
  <c r="D23" i="4"/>
  <c r="C30" i="27" s="1"/>
  <c r="E4" i="42"/>
  <c r="F4" i="42" s="1"/>
  <c r="E6" i="42"/>
  <c r="F6" i="42" s="1"/>
  <c r="E3" i="42"/>
  <c r="F3" i="42" s="1"/>
  <c r="E10" i="42"/>
  <c r="F10" i="42" s="1"/>
  <c r="E9" i="42"/>
  <c r="F9" i="42" s="1"/>
  <c r="E16" i="42"/>
  <c r="F16" i="42" s="1"/>
  <c r="E8" i="42"/>
  <c r="F8" i="42" s="1"/>
  <c r="E15" i="42"/>
  <c r="F15" i="42" s="1"/>
  <c r="E12" i="42"/>
  <c r="F12" i="42" s="1"/>
  <c r="E13" i="42"/>
  <c r="F13" i="42" s="1"/>
  <c r="E11" i="42"/>
  <c r="F11" i="42" s="1"/>
  <c r="E14" i="42"/>
  <c r="F14" i="42" s="1"/>
  <c r="E18" i="42"/>
  <c r="F18" i="42" s="1"/>
  <c r="E19" i="42"/>
  <c r="F19" i="42" s="1"/>
  <c r="E17" i="42"/>
  <c r="F17" i="42" s="1"/>
  <c r="E30" i="42"/>
  <c r="F30" i="42" s="1"/>
  <c r="E21" i="42"/>
  <c r="F21" i="42" s="1"/>
  <c r="E31" i="42"/>
  <c r="F31" i="42" s="1"/>
  <c r="E26" i="42"/>
  <c r="F26" i="42" s="1"/>
  <c r="E20" i="42"/>
  <c r="F20" i="42" s="1"/>
  <c r="E22" i="42"/>
  <c r="F22" i="42" s="1"/>
  <c r="E25" i="42"/>
  <c r="F25" i="42" s="1"/>
  <c r="E29" i="42"/>
  <c r="F29" i="42" s="1"/>
  <c r="E28" i="42"/>
  <c r="F28" i="42" s="1"/>
  <c r="E27" i="42"/>
  <c r="F27" i="42" s="1"/>
  <c r="E23" i="42"/>
  <c r="F23" i="42" s="1"/>
  <c r="E24" i="42"/>
  <c r="F24" i="42" s="1"/>
  <c r="E40" i="42"/>
  <c r="F40" i="42" s="1"/>
  <c r="E37" i="42"/>
  <c r="F37" i="42" s="1"/>
  <c r="E38" i="42"/>
  <c r="F38" i="42" s="1"/>
  <c r="E34" i="42"/>
  <c r="F34" i="42" s="1"/>
  <c r="E36" i="42"/>
  <c r="F36" i="42" s="1"/>
  <c r="E42" i="42"/>
  <c r="F42" i="42" s="1"/>
  <c r="E33" i="42"/>
  <c r="F33" i="42" s="1"/>
  <c r="E35" i="42"/>
  <c r="F35" i="42" s="1"/>
  <c r="E41" i="42"/>
  <c r="F41" i="42" s="1"/>
  <c r="E43" i="42"/>
  <c r="F43" i="42" s="1"/>
  <c r="E46" i="42"/>
  <c r="F46" i="42" s="1"/>
  <c r="E51" i="42"/>
  <c r="F51" i="42" s="1"/>
  <c r="E47" i="42"/>
  <c r="F47" i="42" s="1"/>
  <c r="E48" i="42"/>
  <c r="F48" i="42" s="1"/>
  <c r="E53" i="42"/>
  <c r="F53" i="42" s="1"/>
  <c r="E44" i="42"/>
  <c r="F44" i="42" s="1"/>
  <c r="E49" i="42"/>
  <c r="F49" i="42" s="1"/>
  <c r="E45" i="42"/>
  <c r="F45" i="42" s="1"/>
  <c r="E50" i="42"/>
  <c r="F50" i="42" s="1"/>
  <c r="E52" i="42"/>
  <c r="F52" i="42" s="1"/>
  <c r="E54" i="42"/>
  <c r="F54" i="42" s="1"/>
  <c r="E58" i="42"/>
  <c r="F58" i="42" s="1"/>
  <c r="E61" i="42"/>
  <c r="F61" i="42" s="1"/>
  <c r="E55" i="42"/>
  <c r="F55" i="42" s="1"/>
  <c r="E59" i="42"/>
  <c r="F59" i="42" s="1"/>
  <c r="E56" i="42"/>
  <c r="F56" i="42" s="1"/>
  <c r="E60" i="42"/>
  <c r="F60" i="42" s="1"/>
  <c r="E57" i="42"/>
  <c r="F57" i="42" s="1"/>
  <c r="E62" i="42"/>
  <c r="F62" i="42" s="1"/>
  <c r="E65" i="42"/>
  <c r="F65" i="42" s="1"/>
  <c r="E63" i="42"/>
  <c r="F63" i="42" s="1"/>
  <c r="E73" i="42"/>
  <c r="F73" i="42" s="1"/>
  <c r="E69" i="42"/>
  <c r="F69" i="42" s="1"/>
  <c r="E71" i="42"/>
  <c r="F71" i="42" s="1"/>
  <c r="E72" i="42"/>
  <c r="F72" i="42" s="1"/>
  <c r="E67" i="42"/>
  <c r="F67" i="42" s="1"/>
  <c r="E68" i="42"/>
  <c r="F68" i="42" s="1"/>
  <c r="E74" i="42"/>
  <c r="F74" i="42" s="1"/>
  <c r="E76" i="42"/>
  <c r="F76" i="42" s="1"/>
  <c r="E75" i="42"/>
  <c r="F75" i="42" s="1"/>
  <c r="E70" i="42"/>
  <c r="F70" i="42" s="1"/>
  <c r="E77" i="42"/>
  <c r="F77" i="42" s="1"/>
  <c r="B30" i="27" l="1"/>
  <c r="A79" i="42"/>
  <c r="C5" i="42"/>
  <c r="E5" i="42" s="1"/>
  <c r="F5" i="42" s="1"/>
  <c r="D7" i="42"/>
  <c r="E7" i="42" s="1"/>
  <c r="F7" i="42" s="1"/>
  <c r="C7" i="42"/>
  <c r="D32" i="42"/>
  <c r="E32" i="42" s="1"/>
  <c r="F32" i="42" s="1"/>
  <c r="C39" i="42"/>
  <c r="E39" i="42" s="1"/>
  <c r="F39" i="42" s="1"/>
  <c r="C64" i="42"/>
  <c r="E64" i="42" s="1"/>
  <c r="F64" i="42" s="1"/>
  <c r="D66" i="42"/>
  <c r="C66" i="42"/>
  <c r="C80" i="42" s="1"/>
  <c r="E17" i="4"/>
  <c r="D17" i="4"/>
  <c r="C31" i="27" l="1"/>
  <c r="B31" i="27"/>
  <c r="D80" i="42"/>
  <c r="E80" i="42" s="1"/>
  <c r="F80" i="42" s="1"/>
  <c r="E66" i="42"/>
  <c r="F66" i="42" s="1"/>
  <c r="L17" i="4"/>
  <c r="E11" i="27"/>
  <c r="E10" i="27"/>
  <c r="E9" i="27"/>
  <c r="F13" i="39"/>
  <c r="E13" i="39"/>
  <c r="E17" i="39"/>
  <c r="F26" i="39"/>
  <c r="E26" i="39"/>
  <c r="F37" i="39"/>
  <c r="E37" i="39"/>
  <c r="F47" i="39"/>
  <c r="E47" i="39"/>
  <c r="F60" i="39"/>
  <c r="E60" i="39"/>
  <c r="F63" i="39"/>
  <c r="F72" i="39"/>
  <c r="E72" i="39"/>
  <c r="F77" i="39"/>
  <c r="E77" i="39"/>
  <c r="A78" i="39"/>
  <c r="C49" i="39"/>
  <c r="C14" i="39"/>
  <c r="F17" i="39" s="1"/>
  <c r="C15" i="21"/>
  <c r="C79" i="39" l="1"/>
  <c r="C82" i="39" s="1"/>
  <c r="E9" i="37"/>
  <c r="C84" i="39" l="1"/>
  <c r="C86" i="39"/>
  <c r="C89" i="39" s="1"/>
  <c r="E30" i="4"/>
  <c r="D30" i="4"/>
  <c r="B24" i="27" s="1"/>
  <c r="A9" i="37" l="1"/>
  <c r="E5" i="33" l="1"/>
  <c r="E4" i="33"/>
  <c r="E3" i="33"/>
  <c r="E2" i="33"/>
  <c r="E5" i="4" l="1"/>
  <c r="D5" i="4"/>
  <c r="C28" i="27" l="1"/>
  <c r="C32" i="27" s="1"/>
  <c r="B28" i="27"/>
  <c r="B32" i="27" s="1"/>
  <c r="C7" i="36"/>
  <c r="A7" i="36"/>
  <c r="E36" i="4" l="1"/>
  <c r="C9" i="35" l="1"/>
  <c r="H9" i="35"/>
  <c r="G9" i="35"/>
  <c r="F9" i="35"/>
  <c r="E9" i="35"/>
  <c r="D9" i="35"/>
  <c r="E40" i="4"/>
  <c r="D12" i="34" l="1"/>
  <c r="E25" i="4" l="1"/>
  <c r="C16" i="32" l="1"/>
  <c r="A16" i="32"/>
  <c r="C9" i="31" l="1"/>
  <c r="C20" i="30"/>
  <c r="C6" i="29" l="1"/>
  <c r="A5" i="29"/>
  <c r="C20" i="28" l="1"/>
  <c r="A19" i="28"/>
  <c r="C63" i="4" l="1"/>
  <c r="C17" i="4"/>
  <c r="C25" i="4"/>
  <c r="C40" i="4"/>
  <c r="C30" i="4"/>
  <c r="C79" i="4" l="1"/>
  <c r="A78" i="4" l="1"/>
  <c r="D7" i="27" s="1"/>
  <c r="E7" i="27" s="1"/>
  <c r="D79" i="4" l="1"/>
  <c r="D82" i="4" s="1"/>
  <c r="D86" i="4" l="1"/>
  <c r="D89" i="4" s="1"/>
  <c r="D84" i="4"/>
  <c r="D8" i="27" s="1"/>
  <c r="E8" i="27" s="1"/>
  <c r="E79" i="4"/>
  <c r="L39" i="4" l="1"/>
  <c r="N48" i="4" l="1"/>
  <c r="L48" i="4"/>
  <c r="M48" i="4" s="1"/>
  <c r="K79" i="4"/>
  <c r="J79" i="4"/>
  <c r="I79" i="4"/>
  <c r="H79" i="4"/>
  <c r="G79" i="4"/>
  <c r="L40" i="4" l="1"/>
  <c r="L63" i="4"/>
  <c r="N63" i="4" l="1"/>
  <c r="N47" i="4"/>
  <c r="N22" i="4"/>
  <c r="N21" i="4"/>
  <c r="N17" i="4"/>
  <c r="N75" i="4"/>
  <c r="N74" i="4"/>
  <c r="N61" i="4"/>
  <c r="N54" i="4"/>
  <c r="N52" i="4"/>
  <c r="N49" i="4"/>
  <c r="N23" i="4"/>
  <c r="N13" i="4"/>
  <c r="N4" i="4"/>
  <c r="N69" i="4"/>
  <c r="N53" i="4"/>
  <c r="N73" i="4"/>
  <c r="N68" i="4"/>
  <c r="N66" i="4"/>
  <c r="N64" i="4"/>
  <c r="N43" i="4"/>
  <c r="N35" i="4"/>
  <c r="N34" i="4"/>
  <c r="N33" i="4"/>
  <c r="N32" i="4"/>
  <c r="N28" i="4"/>
  <c r="N27" i="4"/>
  <c r="N5" i="4"/>
  <c r="N3" i="4"/>
  <c r="N67" i="4"/>
  <c r="N58" i="4"/>
  <c r="N56" i="4"/>
  <c r="N45" i="4"/>
  <c r="N44" i="4"/>
  <c r="N25" i="4"/>
  <c r="N24" i="4"/>
  <c r="N18" i="4"/>
  <c r="N14" i="4"/>
  <c r="N12" i="4"/>
  <c r="N76" i="4"/>
  <c r="N70" i="4"/>
  <c r="N62" i="4"/>
  <c r="N42" i="4"/>
  <c r="N38" i="4"/>
  <c r="N37" i="4"/>
  <c r="N31" i="4"/>
  <c r="N20" i="4"/>
  <c r="N19" i="4"/>
  <c r="N16" i="4"/>
  <c r="N8" i="4"/>
  <c r="N65" i="4"/>
  <c r="N59" i="4"/>
  <c r="N51" i="4"/>
  <c r="N41" i="4"/>
  <c r="N39" i="4"/>
  <c r="N26" i="4"/>
  <c r="N15" i="4"/>
  <c r="N7" i="4"/>
  <c r="N6" i="4"/>
  <c r="N55" i="4"/>
  <c r="N50" i="4"/>
  <c r="N40" i="4"/>
  <c r="N30" i="4"/>
  <c r="N77" i="4"/>
  <c r="N72" i="4"/>
  <c r="N71" i="4"/>
  <c r="N60" i="4"/>
  <c r="N57" i="4"/>
  <c r="N46" i="4"/>
  <c r="N36" i="4"/>
  <c r="N29" i="4"/>
  <c r="N11" i="4"/>
  <c r="N10" i="4"/>
  <c r="N9" i="4"/>
  <c r="N2" i="4"/>
  <c r="N79" i="4" l="1"/>
  <c r="L77" i="4"/>
  <c r="M77" i="4" s="1"/>
  <c r="L76" i="4"/>
  <c r="M76" i="4" s="1"/>
  <c r="L75" i="4"/>
  <c r="M75" i="4" s="1"/>
  <c r="L74" i="4"/>
  <c r="M74" i="4" s="1"/>
  <c r="L73" i="4"/>
  <c r="M73" i="4" s="1"/>
  <c r="L72" i="4"/>
  <c r="M72" i="4" s="1"/>
  <c r="L71" i="4"/>
  <c r="M71" i="4" s="1"/>
  <c r="L70" i="4"/>
  <c r="M70" i="4" s="1"/>
  <c r="L69" i="4"/>
  <c r="M69" i="4" s="1"/>
  <c r="L68" i="4"/>
  <c r="M68" i="4" s="1"/>
  <c r="L67" i="4"/>
  <c r="M67" i="4" s="1"/>
  <c r="L66" i="4"/>
  <c r="M66" i="4" s="1"/>
  <c r="L65" i="4"/>
  <c r="M65" i="4" s="1"/>
  <c r="L64" i="4"/>
  <c r="M64" i="4" s="1"/>
  <c r="M63" i="4"/>
  <c r="L62" i="4"/>
  <c r="M62" i="4" s="1"/>
  <c r="L61" i="4"/>
  <c r="M61" i="4" s="1"/>
  <c r="L60" i="4"/>
  <c r="M60" i="4" s="1"/>
  <c r="L59" i="4"/>
  <c r="L58" i="4"/>
  <c r="M58" i="4" s="1"/>
  <c r="L57" i="4"/>
  <c r="M57" i="4" s="1"/>
  <c r="L56" i="4"/>
  <c r="M56" i="4" s="1"/>
  <c r="L55" i="4"/>
  <c r="M55" i="4" s="1"/>
  <c r="L54" i="4"/>
  <c r="M54" i="4" s="1"/>
  <c r="L53" i="4"/>
  <c r="M53" i="4" s="1"/>
  <c r="L52" i="4"/>
  <c r="M52" i="4" s="1"/>
  <c r="L51" i="4"/>
  <c r="M51" i="4" s="1"/>
  <c r="L50" i="4"/>
  <c r="M50" i="4" s="1"/>
  <c r="L49" i="4"/>
  <c r="M49" i="4" s="1"/>
  <c r="L47" i="4"/>
  <c r="M47" i="4" s="1"/>
  <c r="L46" i="4"/>
  <c r="M46" i="4" s="1"/>
  <c r="L45" i="4"/>
  <c r="M45" i="4" s="1"/>
  <c r="L44" i="4"/>
  <c r="M44" i="4" s="1"/>
  <c r="L43" i="4"/>
  <c r="M43" i="4" s="1"/>
  <c r="L42" i="4"/>
  <c r="M42" i="4" s="1"/>
  <c r="L41" i="4"/>
  <c r="M41" i="4" s="1"/>
  <c r="M40" i="4"/>
  <c r="M39" i="4"/>
  <c r="L38" i="4"/>
  <c r="M38" i="4" s="1"/>
  <c r="L37" i="4"/>
  <c r="M37" i="4" s="1"/>
  <c r="L36" i="4"/>
  <c r="M36" i="4" s="1"/>
  <c r="L35" i="4"/>
  <c r="M35" i="4" s="1"/>
  <c r="L34" i="4"/>
  <c r="M34" i="4" s="1"/>
  <c r="L33" i="4"/>
  <c r="M33" i="4" s="1"/>
  <c r="L32" i="4"/>
  <c r="M32" i="4" s="1"/>
  <c r="L31" i="4"/>
  <c r="M31" i="4" s="1"/>
  <c r="L30" i="4"/>
  <c r="M30" i="4" s="1"/>
  <c r="L29" i="4"/>
  <c r="M29" i="4" s="1"/>
  <c r="L28" i="4"/>
  <c r="M28" i="4" s="1"/>
  <c r="L27" i="4"/>
  <c r="M27" i="4" s="1"/>
  <c r="L26" i="4"/>
  <c r="M26" i="4" s="1"/>
  <c r="L25" i="4"/>
  <c r="M25" i="4" s="1"/>
  <c r="L24" i="4"/>
  <c r="M24" i="4" s="1"/>
  <c r="L23" i="4"/>
  <c r="M23" i="4" s="1"/>
  <c r="L22" i="4"/>
  <c r="M22" i="4" s="1"/>
  <c r="L21" i="4"/>
  <c r="M21" i="4" s="1"/>
  <c r="L20" i="4"/>
  <c r="M20" i="4" s="1"/>
  <c r="L19" i="4"/>
  <c r="M19" i="4" s="1"/>
  <c r="L18" i="4"/>
  <c r="M18" i="4" s="1"/>
  <c r="M17" i="4"/>
  <c r="L16" i="4"/>
  <c r="M16" i="4" s="1"/>
  <c r="L15" i="4"/>
  <c r="M15" i="4" s="1"/>
  <c r="L14" i="4"/>
  <c r="M14" i="4" s="1"/>
  <c r="L13" i="4"/>
  <c r="M13" i="4" s="1"/>
  <c r="L12" i="4"/>
  <c r="M12" i="4" s="1"/>
  <c r="L11" i="4"/>
  <c r="M11" i="4" s="1"/>
  <c r="L10" i="4"/>
  <c r="M10" i="4" s="1"/>
  <c r="M9" i="4"/>
  <c r="L8" i="4"/>
  <c r="M8" i="4" s="1"/>
  <c r="L7" i="4"/>
  <c r="M7" i="4" s="1"/>
  <c r="L6" i="4"/>
  <c r="M6" i="4" s="1"/>
  <c r="L5" i="4"/>
  <c r="M5" i="4" s="1"/>
  <c r="L4" i="4"/>
  <c r="M4" i="4" s="1"/>
  <c r="L3" i="4"/>
  <c r="M3" i="4" s="1"/>
  <c r="L2" i="4"/>
  <c r="M2" i="4" s="1"/>
  <c r="M59" i="4" l="1"/>
  <c r="L79" i="4"/>
  <c r="M79" i="4"/>
</calcChain>
</file>

<file path=xl/sharedStrings.xml><?xml version="1.0" encoding="utf-8"?>
<sst xmlns="http://schemas.openxmlformats.org/spreadsheetml/2006/main" count="841" uniqueCount="198">
  <si>
    <t>CLUB</t>
  </si>
  <si>
    <t>DISTRICT</t>
  </si>
  <si>
    <t>JR</t>
  </si>
  <si>
    <t>HS</t>
  </si>
  <si>
    <t>$ TOTAL</t>
  </si>
  <si>
    <t xml:space="preserve">      +/-</t>
  </si>
  <si>
    <t xml:space="preserve">    CUMULATIVE TOTALS</t>
  </si>
  <si>
    <t>#2017-18</t>
  </si>
  <si>
    <t xml:space="preserve"> </t>
  </si>
  <si>
    <t>Fairheights</t>
  </si>
  <si>
    <t>Monongahela-Cheat</t>
  </si>
  <si>
    <t>Red Bud</t>
  </si>
  <si>
    <t>Appalachian</t>
  </si>
  <si>
    <t>Mountain Azalea</t>
  </si>
  <si>
    <t>Durbannah</t>
  </si>
  <si>
    <t>Governor Johnson</t>
  </si>
  <si>
    <t>Mount Vernon</t>
  </si>
  <si>
    <t>Olde Berkeley</t>
  </si>
  <si>
    <t>Shenandoah-Potomac</t>
  </si>
  <si>
    <t>Quiet Dell</t>
  </si>
  <si>
    <t>Scarbro</t>
  </si>
  <si>
    <t>Bluebell</t>
  </si>
  <si>
    <t>Greenbrier</t>
  </si>
  <si>
    <t>Green Hills</t>
  </si>
  <si>
    <t>Kanawha Estates</t>
  </si>
  <si>
    <t>Kanawha</t>
  </si>
  <si>
    <t>Monongahela</t>
  </si>
  <si>
    <t>Paden City</t>
  </si>
  <si>
    <t>Old Trails</t>
  </si>
  <si>
    <t>Perennial</t>
  </si>
  <si>
    <t>Washington Lands</t>
  </si>
  <si>
    <t>Wildwood-Williamson</t>
  </si>
  <si>
    <t>Ohio-Guyan</t>
  </si>
  <si>
    <t>Country Road</t>
  </si>
  <si>
    <t>Phymosia</t>
  </si>
  <si>
    <t>Webster Springs</t>
  </si>
  <si>
    <t>Woodland Oaks</t>
  </si>
  <si>
    <t>Hill and Hollow</t>
  </si>
  <si>
    <t>Blennerhassett</t>
  </si>
  <si>
    <t>North Hills</t>
  </si>
  <si>
    <t>East River Mountain</t>
  </si>
  <si>
    <t>Little Gardens</t>
  </si>
  <si>
    <t>Meadow River</t>
  </si>
  <si>
    <t>Old White</t>
  </si>
  <si>
    <t>Savannah</t>
  </si>
  <si>
    <t>Edgewood</t>
  </si>
  <si>
    <t>Cranberry</t>
  </si>
  <si>
    <t>Valley Hills</t>
  </si>
  <si>
    <t>Beechwood Estates</t>
  </si>
  <si>
    <t>Greenbrier Heights</t>
  </si>
  <si>
    <t>Hemlock Hills</t>
  </si>
  <si>
    <t>Tu-Endie-Wei</t>
  </si>
  <si>
    <t>Moundsville</t>
  </si>
  <si>
    <t>Norborne</t>
  </si>
  <si>
    <t>Fred Brooks</t>
  </si>
  <si>
    <t>Tygart Valley</t>
  </si>
  <si>
    <t>Mountaineer</t>
  </si>
  <si>
    <t>Morning Gardeners</t>
  </si>
  <si>
    <t>Cowen</t>
  </si>
  <si>
    <t>Floral Arts</t>
  </si>
  <si>
    <t>High Country</t>
  </si>
  <si>
    <t>Judy's</t>
  </si>
  <si>
    <t>Lubeck Acres</t>
  </si>
  <si>
    <t>Lewisburg House &amp; Garden</t>
  </si>
  <si>
    <t>Fort Hill</t>
  </si>
  <si>
    <t>Golf Plaza</t>
  </si>
  <si>
    <t>Salem</t>
  </si>
  <si>
    <t>Beverly Hills</t>
  </si>
  <si>
    <t>Honeysuckle</t>
  </si>
  <si>
    <t>Shenandoah</t>
  </si>
  <si>
    <t>Windflower</t>
  </si>
  <si>
    <t>Wizard Clip</t>
  </si>
  <si>
    <t>Emma Scott</t>
  </si>
  <si>
    <t>Berk-Mar</t>
  </si>
  <si>
    <t>Gateway</t>
  </si>
  <si>
    <t>Dolley Madison</t>
  </si>
  <si>
    <t>Port Mar</t>
  </si>
  <si>
    <t>Hillsdale</t>
  </si>
  <si>
    <t>Huntington</t>
  </si>
  <si>
    <t>Milton</t>
  </si>
  <si>
    <t>Briar Hills</t>
  </si>
  <si>
    <t>Forest Ridge</t>
  </si>
  <si>
    <t>Woodland Height</t>
  </si>
  <si>
    <t>Village of Barboursville</t>
  </si>
  <si>
    <t>New Cumberland</t>
  </si>
  <si>
    <t>Stargazer</t>
  </si>
  <si>
    <t>Midland</t>
  </si>
  <si>
    <t>Frankfort District</t>
  </si>
  <si>
    <t>Ansted</t>
  </si>
  <si>
    <t>Briarcliff</t>
  </si>
  <si>
    <t>Shady Spring</t>
  </si>
  <si>
    <t>Whispering Pines</t>
  </si>
  <si>
    <t>Vienna</t>
  </si>
  <si>
    <t>Bluefield</t>
  </si>
  <si>
    <t>Trillium</t>
  </si>
  <si>
    <t>Greenbrier Gardeners</t>
  </si>
  <si>
    <t>Rolling Hills</t>
  </si>
  <si>
    <t>Skyview</t>
  </si>
  <si>
    <t>Weber-Green</t>
  </si>
  <si>
    <t>Indian Rock</t>
  </si>
  <si>
    <t>Nehaclima</t>
  </si>
  <si>
    <t>Inwood</t>
  </si>
  <si>
    <t>Town &amp; Country</t>
  </si>
  <si>
    <t xml:space="preserve">Kanawha    </t>
  </si>
  <si>
    <t xml:space="preserve">Highlawn </t>
  </si>
  <si>
    <t>2018-19</t>
  </si>
  <si>
    <t>Dues Due</t>
  </si>
  <si>
    <t>Notes</t>
  </si>
  <si>
    <t>Disbanded before 2019</t>
  </si>
  <si>
    <t>Disbanded prior 2019</t>
  </si>
  <si>
    <t>Disbanded prior to 2019</t>
  </si>
  <si>
    <t>Email 4/13/19 - Disbanded</t>
  </si>
  <si>
    <t>DUES Recd</t>
  </si>
  <si>
    <t>Disbanded 4/25/2019   Letter to Carolyn McCaffery</t>
  </si>
  <si>
    <t>disband May 6 2919</t>
  </si>
  <si>
    <t>$ Diff</t>
  </si>
  <si>
    <t>Club</t>
  </si>
  <si>
    <t>District</t>
  </si>
  <si>
    <t>Members</t>
  </si>
  <si>
    <t>Year</t>
  </si>
  <si>
    <t>2019 per email from Leah Thomas</t>
  </si>
  <si>
    <t>* does not include disbanded clubs</t>
  </si>
  <si>
    <t>Members 2019-2020</t>
  </si>
  <si>
    <t>Clubs</t>
  </si>
  <si>
    <t>2018-2019</t>
  </si>
  <si>
    <t xml:space="preserve"> 2019-2020</t>
  </si>
  <si>
    <t>Membership Changes</t>
  </si>
  <si>
    <t>Disbanded Clubs</t>
  </si>
  <si>
    <t>Resigned</t>
  </si>
  <si>
    <t>New Members</t>
  </si>
  <si>
    <t>Clubs that have not submitted</t>
  </si>
  <si>
    <t>Paid Members</t>
  </si>
  <si>
    <t>Duplicate Members</t>
  </si>
  <si>
    <t>Star System Members</t>
  </si>
  <si>
    <t>Total Membership Loss</t>
  </si>
  <si>
    <t>SAR Life Members</t>
  </si>
  <si>
    <t>NGC Life Members</t>
  </si>
  <si>
    <t>WV Life Members</t>
  </si>
  <si>
    <t>Membership by District</t>
  </si>
  <si>
    <t xml:space="preserve">Members </t>
  </si>
  <si>
    <t>Total Members</t>
  </si>
  <si>
    <t>Difference</t>
  </si>
  <si>
    <t>Membership Summary</t>
  </si>
  <si>
    <t>email 9/6/2019</t>
  </si>
  <si>
    <t>email to Vickie Stedman</t>
  </si>
  <si>
    <t>Members 2020-2021</t>
  </si>
  <si>
    <t>Resolved</t>
  </si>
  <si>
    <t>Deposit 061920</t>
  </si>
  <si>
    <t>Date Deposit</t>
  </si>
  <si>
    <t>TOTALS</t>
  </si>
  <si>
    <t>06/23/20 -2</t>
  </si>
  <si>
    <t xml:space="preserve">Milton </t>
  </si>
  <si>
    <t>Deposit 06/30/20</t>
  </si>
  <si>
    <t>Deposit 07/01/20</t>
  </si>
  <si>
    <t>2 checks</t>
  </si>
  <si>
    <t>resolved</t>
  </si>
  <si>
    <t>Deposit 7/10/20</t>
  </si>
  <si>
    <t>Blennerhaussett</t>
  </si>
  <si>
    <t>email from Pat Mayes</t>
  </si>
  <si>
    <t>Deposit 7/22/20</t>
  </si>
  <si>
    <t>new member</t>
  </si>
  <si>
    <t>Deposit 080820</t>
  </si>
  <si>
    <t xml:space="preserve">second check </t>
  </si>
  <si>
    <t>2checks</t>
  </si>
  <si>
    <t>Lubeck</t>
  </si>
  <si>
    <t>Blennerhausset</t>
  </si>
  <si>
    <t>8/15 spoke with club plan to pay</t>
  </si>
  <si>
    <t>8/15 -Lisa McComas plan to send</t>
  </si>
  <si>
    <t xml:space="preserve">Judy's </t>
  </si>
  <si>
    <t>Deposit 081920</t>
  </si>
  <si>
    <t xml:space="preserve">resolution to problem </t>
  </si>
  <si>
    <t>Mailed 9/3   9/11 have not recd</t>
  </si>
  <si>
    <t>No Contact did not pay in 2019-20</t>
  </si>
  <si>
    <t>Blennerhauset</t>
  </si>
  <si>
    <t>Deposit 09/24/20</t>
  </si>
  <si>
    <t>High Lawn</t>
  </si>
  <si>
    <t>no response for 2 years</t>
  </si>
  <si>
    <t>2020-2021</t>
  </si>
  <si>
    <t>Vienna, Moundsville, Highlawn</t>
  </si>
  <si>
    <t>Report for Assistant Treasurer</t>
  </si>
  <si>
    <t>Members*</t>
  </si>
  <si>
    <t>* includes 20 members with dual club membership</t>
  </si>
  <si>
    <t>Deposit 100820</t>
  </si>
  <si>
    <t>Deposit 111320</t>
  </si>
  <si>
    <t>G</t>
  </si>
  <si>
    <t>Change</t>
  </si>
  <si>
    <t>Percent</t>
  </si>
  <si>
    <t>Brenda Moore - Membership Award  11/28/20</t>
  </si>
  <si>
    <t>Deposit 020121</t>
  </si>
  <si>
    <t>paid but no names and not in system</t>
  </si>
  <si>
    <t>Chg in Mbrs</t>
  </si>
  <si>
    <t xml:space="preserve">resolved 3 checks  </t>
  </si>
  <si>
    <t xml:space="preserve">Nancy Prino see note  </t>
  </si>
  <si>
    <t xml:space="preserve"> 44 members paid for 45</t>
  </si>
  <si>
    <t>WVGCI Membership Summary as of 05/10/21</t>
  </si>
  <si>
    <t>Blennerhausett</t>
  </si>
  <si>
    <t>Members 2024-2025</t>
  </si>
  <si>
    <t>Members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</si>
</sst>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  <numFmt numFmtId="166" formatCode="mm/dd/yy;@"/>
    <numFmt numFmtId="167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right"/>
    </xf>
    <xf numFmtId="164" fontId="0" fillId="0" borderId="0" xfId="1" applyNumberFormat="1" applyFont="1"/>
    <xf numFmtId="165" fontId="0" fillId="0" borderId="0" xfId="0" applyNumberFormat="1"/>
    <xf numFmtId="164" fontId="1" fillId="0" borderId="0" xfId="1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44" fontId="0" fillId="0" borderId="0" xfId="0" applyNumberFormat="1"/>
    <xf numFmtId="0" fontId="3" fillId="0" borderId="0" xfId="0" applyFont="1" applyAlignment="1">
      <alignment horizontal="center"/>
    </xf>
    <xf numFmtId="37" fontId="0" fillId="0" borderId="0" xfId="0" applyNumberFormat="1"/>
    <xf numFmtId="166" fontId="0" fillId="0" borderId="0" xfId="0" applyNumberFormat="1"/>
    <xf numFmtId="0" fontId="0" fillId="0" borderId="1" xfId="0" applyBorder="1" applyAlignment="1">
      <alignment horizontal="center"/>
    </xf>
    <xf numFmtId="167" fontId="0" fillId="0" borderId="0" xfId="0" applyNumberFormat="1" applyAlignment="1">
      <alignment horizontal="center" wrapText="1"/>
    </xf>
    <xf numFmtId="167" fontId="0" fillId="0" borderId="0" xfId="0" applyNumberFormat="1" applyAlignment="1">
      <alignment horizontal="center"/>
    </xf>
    <xf numFmtId="0" fontId="0" fillId="2" borderId="0" xfId="0" applyFill="1"/>
    <xf numFmtId="164" fontId="0" fillId="0" borderId="0" xfId="1" applyNumberFormat="1" applyFont="1" applyFill="1"/>
    <xf numFmtId="164" fontId="1" fillId="0" borderId="0" xfId="1" applyNumberFormat="1" applyFill="1"/>
    <xf numFmtId="167" fontId="0" fillId="0" borderId="0" xfId="1" applyNumberFormat="1" applyFont="1" applyAlignment="1">
      <alignment horizontal="center" wrapText="1"/>
    </xf>
    <xf numFmtId="167" fontId="1" fillId="0" borderId="0" xfId="1" applyNumberFormat="1" applyAlignment="1">
      <alignment horizontal="center"/>
    </xf>
    <xf numFmtId="167" fontId="0" fillId="0" borderId="0" xfId="1" applyNumberFormat="1" applyFont="1" applyFill="1" applyAlignment="1">
      <alignment horizontal="center"/>
    </xf>
    <xf numFmtId="167" fontId="1" fillId="0" borderId="0" xfId="1" applyNumberFormat="1" applyFill="1" applyAlignment="1">
      <alignment horizontal="center"/>
    </xf>
    <xf numFmtId="167" fontId="0" fillId="0" borderId="0" xfId="1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7" fontId="0" fillId="3" borderId="0" xfId="0" applyNumberForma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 indent="2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3" fillId="0" borderId="0" xfId="0" applyFont="1" applyAlignment="1">
      <alignment horizontal="right" indent="2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167" fontId="0" fillId="0" borderId="0" xfId="0" applyNumberFormat="1"/>
    <xf numFmtId="167" fontId="1" fillId="0" borderId="0" xfId="1" applyNumberFormat="1" applyAlignment="1">
      <alignment horizontal="right"/>
    </xf>
    <xf numFmtId="167" fontId="1" fillId="0" borderId="0" xfId="1" applyNumberFormat="1" applyFill="1" applyAlignment="1">
      <alignment horizontal="right"/>
    </xf>
    <xf numFmtId="167" fontId="0" fillId="0" borderId="0" xfId="0" applyNumberFormat="1" applyAlignment="1">
      <alignment horizontal="right"/>
    </xf>
    <xf numFmtId="167" fontId="1" fillId="0" borderId="2" xfId="1" applyNumberFormat="1" applyBorder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center"/>
    </xf>
    <xf numFmtId="167" fontId="1" fillId="4" borderId="0" xfId="1" applyNumberFormat="1" applyFill="1" applyAlignment="1">
      <alignment horizontal="center"/>
    </xf>
    <xf numFmtId="164" fontId="0" fillId="4" borderId="0" xfId="1" applyNumberFormat="1" applyFont="1" applyFill="1"/>
    <xf numFmtId="164" fontId="1" fillId="4" borderId="0" xfId="1" applyNumberFormat="1" applyFill="1"/>
    <xf numFmtId="165" fontId="0" fillId="4" borderId="0" xfId="0" applyNumberFormat="1" applyFill="1"/>
    <xf numFmtId="1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167" fontId="0" fillId="4" borderId="0" xfId="0" applyNumberFormat="1" applyFill="1" applyAlignment="1">
      <alignment horizontal="center"/>
    </xf>
    <xf numFmtId="44" fontId="0" fillId="4" borderId="0" xfId="0" applyNumberFormat="1" applyFill="1"/>
    <xf numFmtId="164" fontId="1" fillId="0" borderId="0" xfId="1" applyNumberFormat="1" applyAlignment="1">
      <alignment horizontal="center"/>
    </xf>
    <xf numFmtId="164" fontId="1" fillId="0" borderId="0" xfId="1" applyNumberFormat="1" applyFill="1" applyAlignment="1">
      <alignment horizontal="center"/>
    </xf>
    <xf numFmtId="0" fontId="0" fillId="2" borderId="0" xfId="0" applyFill="1" applyAlignment="1">
      <alignment horizontal="center"/>
    </xf>
    <xf numFmtId="167" fontId="1" fillId="2" borderId="0" xfId="1" applyNumberFormat="1" applyFill="1" applyAlignment="1">
      <alignment horizontal="center"/>
    </xf>
    <xf numFmtId="164" fontId="0" fillId="2" borderId="0" xfId="1" applyNumberFormat="1" applyFont="1" applyFill="1"/>
    <xf numFmtId="164" fontId="1" fillId="2" borderId="0" xfId="1" applyNumberFormat="1" applyFill="1"/>
    <xf numFmtId="165" fontId="0" fillId="2" borderId="0" xfId="0" applyNumberFormat="1" applyFill="1"/>
    <xf numFmtId="1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167" fontId="0" fillId="2" borderId="0" xfId="0" applyNumberFormat="1" applyFill="1" applyAlignment="1">
      <alignment horizontal="center"/>
    </xf>
    <xf numFmtId="44" fontId="0" fillId="2" borderId="0" xfId="0" applyNumberFormat="1" applyFill="1"/>
    <xf numFmtId="37" fontId="0" fillId="2" borderId="0" xfId="0" applyNumberFormat="1" applyFill="1"/>
    <xf numFmtId="166" fontId="0" fillId="2" borderId="0" xfId="0" applyNumberForma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67" fontId="0" fillId="0" borderId="0" xfId="1" applyNumberFormat="1" applyFont="1" applyAlignment="1">
      <alignment horizontal="left"/>
    </xf>
    <xf numFmtId="0" fontId="0" fillId="0" borderId="4" xfId="0" applyBorder="1" applyAlignment="1">
      <alignment horizontal="left"/>
    </xf>
    <xf numFmtId="10" fontId="0" fillId="0" borderId="0" xfId="0" applyNumberFormat="1"/>
    <xf numFmtId="164" fontId="0" fillId="0" borderId="0" xfId="0" applyNumberFormat="1"/>
    <xf numFmtId="37" fontId="0" fillId="0" borderId="0" xfId="0" applyNumberFormat="1" applyAlignment="1">
      <alignment horizontal="center"/>
    </xf>
    <xf numFmtId="37" fontId="0" fillId="4" borderId="0" xfId="0" applyNumberForma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RowHeight="12" customHeight="1" x14ac:dyDescent="0.3"/>
  <cols>
    <col min="1" max="1" width="18.5546875" customWidth="1"/>
    <col min="2" max="2" width="15.21875" customWidth="1"/>
    <col min="3" max="4" width="9.21875" style="1" customWidth="1"/>
    <col min="5" max="5" width="9.44140625" style="30" customWidth="1"/>
    <col min="6" max="7" width="9.44140625" style="6" hidden="1" customWidth="1"/>
    <col min="8" max="8" width="9.44140625" style="7" hidden="1" customWidth="1"/>
    <col min="9" max="10" width="9.44140625" style="5" hidden="1" customWidth="1"/>
    <col min="11" max="11" width="9.44140625" style="5" customWidth="1"/>
    <col min="12" max="12" width="9.44140625" style="22" customWidth="1"/>
    <col min="13" max="13" width="9.44140625" customWidth="1"/>
    <col min="14" max="14" width="9.44140625" style="1" customWidth="1"/>
    <col min="15" max="15" width="8.77734375" customWidth="1"/>
    <col min="16" max="16" width="23" customWidth="1"/>
    <col min="17" max="17" width="10.77734375" customWidth="1"/>
    <col min="18" max="18" width="9.44140625" customWidth="1"/>
  </cols>
  <sheetData>
    <row r="1" spans="1:16" ht="42" customHeight="1" x14ac:dyDescent="0.3">
      <c r="A1" s="1" t="s">
        <v>0</v>
      </c>
      <c r="B1" s="1" t="s">
        <v>1</v>
      </c>
      <c r="C1" s="13" t="s">
        <v>196</v>
      </c>
      <c r="D1" s="13" t="s">
        <v>197</v>
      </c>
      <c r="E1" s="26" t="s">
        <v>112</v>
      </c>
      <c r="F1" s="3" t="s">
        <v>2</v>
      </c>
      <c r="G1" s="3" t="s">
        <v>3</v>
      </c>
      <c r="H1" s="4" t="s">
        <v>4</v>
      </c>
      <c r="I1" s="14" t="s">
        <v>7</v>
      </c>
      <c r="J1" s="14" t="s">
        <v>105</v>
      </c>
      <c r="K1" s="14" t="s">
        <v>5</v>
      </c>
      <c r="L1" s="21" t="s">
        <v>106</v>
      </c>
      <c r="M1" s="14" t="s">
        <v>115</v>
      </c>
      <c r="N1" s="15" t="s">
        <v>190</v>
      </c>
      <c r="O1" s="15" t="s">
        <v>148</v>
      </c>
      <c r="P1" s="14" t="s">
        <v>107</v>
      </c>
    </row>
    <row r="2" spans="1:16" ht="12" customHeight="1" x14ac:dyDescent="0.3">
      <c r="A2" t="s">
        <v>88</v>
      </c>
      <c r="B2" t="s">
        <v>12</v>
      </c>
      <c r="C2" s="1">
        <v>9</v>
      </c>
      <c r="D2" s="1">
        <v>6</v>
      </c>
      <c r="E2" s="29">
        <v>60</v>
      </c>
      <c r="F2" s="24"/>
      <c r="G2" s="25"/>
      <c r="I2" s="5">
        <v>7</v>
      </c>
      <c r="J2" s="2">
        <v>8</v>
      </c>
      <c r="L2" s="22">
        <f>D2*10</f>
        <v>60</v>
      </c>
      <c r="M2" s="16">
        <f>L2-E2</f>
        <v>0</v>
      </c>
      <c r="N2" s="81">
        <f>IF(D2="","",SUM(D2-C2))</f>
        <v>-3</v>
      </c>
      <c r="O2" s="19"/>
      <c r="P2" t="s">
        <v>191</v>
      </c>
    </row>
    <row r="3" spans="1:16" ht="12" customHeight="1" x14ac:dyDescent="0.3">
      <c r="A3" t="s">
        <v>48</v>
      </c>
      <c r="B3" t="s">
        <v>32</v>
      </c>
      <c r="C3" s="1">
        <v>11</v>
      </c>
      <c r="D3" s="1">
        <v>12</v>
      </c>
      <c r="E3" s="29">
        <v>120</v>
      </c>
      <c r="F3" s="24"/>
      <c r="G3" s="25"/>
      <c r="I3" s="5">
        <v>11</v>
      </c>
      <c r="J3" s="2">
        <v>11</v>
      </c>
      <c r="L3" s="22">
        <f>D3*10</f>
        <v>120</v>
      </c>
      <c r="M3" s="16">
        <f>L3-E3</f>
        <v>0</v>
      </c>
      <c r="N3" s="81">
        <f>IF(D3="","",SUM(D3-C3))</f>
        <v>1</v>
      </c>
      <c r="O3" s="19">
        <v>44022</v>
      </c>
      <c r="P3" t="s">
        <v>155</v>
      </c>
    </row>
    <row r="4" spans="1:16" ht="12" customHeight="1" x14ac:dyDescent="0.3">
      <c r="A4" t="s">
        <v>73</v>
      </c>
      <c r="B4" t="s">
        <v>18</v>
      </c>
      <c r="C4" s="1">
        <v>24</v>
      </c>
      <c r="D4" s="1">
        <v>22</v>
      </c>
      <c r="E4" s="27">
        <v>220</v>
      </c>
      <c r="G4" s="8"/>
      <c r="I4" s="5">
        <v>24</v>
      </c>
      <c r="J4" s="2">
        <v>22</v>
      </c>
      <c r="L4" s="22">
        <f>D4*10</f>
        <v>220</v>
      </c>
      <c r="M4" s="16">
        <f>L4-E4</f>
        <v>0</v>
      </c>
      <c r="N4" s="81">
        <f>IF(D4="","",SUM(D4-C4))</f>
        <v>-2</v>
      </c>
      <c r="O4" s="19" t="s">
        <v>150</v>
      </c>
    </row>
    <row r="5" spans="1:16" ht="12" customHeight="1" x14ac:dyDescent="0.3">
      <c r="A5" t="s">
        <v>67</v>
      </c>
      <c r="B5" t="s">
        <v>32</v>
      </c>
      <c r="C5" s="1">
        <v>41</v>
      </c>
      <c r="D5" s="1">
        <f>44+1</f>
        <v>45</v>
      </c>
      <c r="E5" s="29">
        <f>440+10</f>
        <v>450</v>
      </c>
      <c r="F5" s="24"/>
      <c r="G5" s="25"/>
      <c r="I5" s="5">
        <v>43</v>
      </c>
      <c r="J5" s="2">
        <v>43</v>
      </c>
      <c r="L5" s="22">
        <f>D5*10</f>
        <v>450</v>
      </c>
      <c r="M5" s="16">
        <f>L5-E5</f>
        <v>0</v>
      </c>
      <c r="N5" s="81">
        <f>IF(D5="","",SUM(D5-C5))</f>
        <v>4</v>
      </c>
      <c r="O5" s="19">
        <v>44005</v>
      </c>
    </row>
    <row r="6" spans="1:16" ht="12" customHeight="1" x14ac:dyDescent="0.3">
      <c r="A6" t="s">
        <v>21</v>
      </c>
      <c r="B6" t="s">
        <v>22</v>
      </c>
      <c r="C6" s="1">
        <v>41</v>
      </c>
      <c r="D6" s="1">
        <v>40</v>
      </c>
      <c r="E6" s="29">
        <v>400</v>
      </c>
      <c r="F6" s="24"/>
      <c r="G6" s="25"/>
      <c r="I6" s="5">
        <v>35</v>
      </c>
      <c r="J6" s="2">
        <v>34</v>
      </c>
      <c r="L6" s="22">
        <f>D6*10</f>
        <v>400</v>
      </c>
      <c r="M6" s="16">
        <f>L6-E6</f>
        <v>0</v>
      </c>
      <c r="N6" s="81">
        <f>IF(D6="","",SUM(D6-C6))</f>
        <v>-1</v>
      </c>
      <c r="O6" s="19" t="s">
        <v>150</v>
      </c>
    </row>
    <row r="7" spans="1:16" ht="12" customHeight="1" x14ac:dyDescent="0.3">
      <c r="A7" t="s">
        <v>93</v>
      </c>
      <c r="B7" t="s">
        <v>22</v>
      </c>
      <c r="C7" s="1">
        <v>19</v>
      </c>
      <c r="D7" s="1">
        <v>18</v>
      </c>
      <c r="E7" s="27">
        <v>180</v>
      </c>
      <c r="G7" s="8"/>
      <c r="I7" s="5">
        <v>20</v>
      </c>
      <c r="J7" s="2">
        <v>19</v>
      </c>
      <c r="L7" s="22">
        <f>D7*10</f>
        <v>180</v>
      </c>
      <c r="M7" s="16">
        <f>L7-E7</f>
        <v>0</v>
      </c>
      <c r="N7" s="81">
        <f>IF(D7="","",SUM(D7-C7))</f>
        <v>-1</v>
      </c>
      <c r="O7" s="19">
        <v>44062</v>
      </c>
    </row>
    <row r="8" spans="1:16" ht="12" customHeight="1" x14ac:dyDescent="0.3">
      <c r="A8" t="s">
        <v>80</v>
      </c>
      <c r="B8" t="s">
        <v>25</v>
      </c>
      <c r="C8" s="1">
        <v>33</v>
      </c>
      <c r="D8" s="1">
        <v>32</v>
      </c>
      <c r="E8" s="27">
        <v>320</v>
      </c>
      <c r="G8" s="8"/>
      <c r="I8" s="5">
        <v>28</v>
      </c>
      <c r="J8" s="2">
        <v>29</v>
      </c>
      <c r="L8" s="22">
        <f>D8*10</f>
        <v>320</v>
      </c>
      <c r="M8" s="16">
        <f>L8-E8</f>
        <v>0</v>
      </c>
      <c r="N8" s="81">
        <f>IF(D8="","",SUM(D8-C8))</f>
        <v>-1</v>
      </c>
      <c r="O8" s="19">
        <v>44005</v>
      </c>
    </row>
    <row r="9" spans="1:16" ht="12" customHeight="1" x14ac:dyDescent="0.3">
      <c r="A9" t="s">
        <v>89</v>
      </c>
      <c r="B9" t="s">
        <v>12</v>
      </c>
      <c r="C9" s="1">
        <v>38</v>
      </c>
      <c r="D9" s="1">
        <v>32</v>
      </c>
      <c r="E9" s="29">
        <v>320</v>
      </c>
      <c r="F9" s="24"/>
      <c r="G9" s="25"/>
      <c r="I9" s="5">
        <v>37</v>
      </c>
      <c r="J9" s="2">
        <v>20</v>
      </c>
      <c r="L9" s="22">
        <v>320</v>
      </c>
      <c r="M9" s="16">
        <f>L9-E9</f>
        <v>0</v>
      </c>
      <c r="N9" s="81">
        <f>IF(D9="","",SUM(D9-C9))</f>
        <v>-6</v>
      </c>
      <c r="O9" s="19">
        <v>44005</v>
      </c>
    </row>
    <row r="10" spans="1:16" ht="12" customHeight="1" x14ac:dyDescent="0.3">
      <c r="A10" t="s">
        <v>33</v>
      </c>
      <c r="B10" t="s">
        <v>12</v>
      </c>
      <c r="C10" s="1">
        <v>11</v>
      </c>
      <c r="D10" s="1">
        <v>11</v>
      </c>
      <c r="E10" s="27">
        <v>110</v>
      </c>
      <c r="G10" s="8"/>
      <c r="I10" s="5">
        <v>9</v>
      </c>
      <c r="J10" s="2">
        <v>9</v>
      </c>
      <c r="L10" s="22">
        <f>D10*10</f>
        <v>110</v>
      </c>
      <c r="M10" s="16">
        <f>L10-E10</f>
        <v>0</v>
      </c>
      <c r="N10" s="81">
        <f>IF(D10="","",SUM(D10-C10))</f>
        <v>0</v>
      </c>
      <c r="O10" s="19">
        <v>44013</v>
      </c>
    </row>
    <row r="11" spans="1:16" ht="12" customHeight="1" x14ac:dyDescent="0.3">
      <c r="A11" t="s">
        <v>58</v>
      </c>
      <c r="B11" t="s">
        <v>12</v>
      </c>
      <c r="C11" s="1">
        <v>17</v>
      </c>
      <c r="D11" s="1">
        <v>20</v>
      </c>
      <c r="E11" s="27">
        <v>200</v>
      </c>
      <c r="G11" s="8"/>
      <c r="I11" s="5">
        <v>20</v>
      </c>
      <c r="J11" s="2">
        <v>17</v>
      </c>
      <c r="L11" s="22">
        <f>D11*10</f>
        <v>200</v>
      </c>
      <c r="M11" s="16">
        <f>L11-E11</f>
        <v>0</v>
      </c>
      <c r="N11" s="81">
        <f>IF(D11="","",SUM(D11-C11))</f>
        <v>3</v>
      </c>
      <c r="O11" s="19" t="s">
        <v>150</v>
      </c>
    </row>
    <row r="12" spans="1:16" ht="12" customHeight="1" x14ac:dyDescent="0.3">
      <c r="A12" t="s">
        <v>46</v>
      </c>
      <c r="B12" t="s">
        <v>10</v>
      </c>
      <c r="C12" s="1">
        <v>30</v>
      </c>
      <c r="D12" s="1">
        <v>27</v>
      </c>
      <c r="E12" s="29">
        <v>270</v>
      </c>
      <c r="F12" s="24"/>
      <c r="G12" s="25"/>
      <c r="I12" s="5">
        <v>33</v>
      </c>
      <c r="J12" s="2">
        <v>31</v>
      </c>
      <c r="L12" s="22">
        <f>D12*10</f>
        <v>270</v>
      </c>
      <c r="M12" s="16">
        <f>L12-E12</f>
        <v>0</v>
      </c>
      <c r="N12" s="81">
        <f>IF(D12="","",SUM(D12-C12))</f>
        <v>-3</v>
      </c>
      <c r="O12" s="19">
        <v>44013</v>
      </c>
      <c r="P12" t="s">
        <v>155</v>
      </c>
    </row>
    <row r="13" spans="1:16" ht="12" customHeight="1" x14ac:dyDescent="0.3">
      <c r="A13" t="s">
        <v>75</v>
      </c>
      <c r="B13" t="s">
        <v>18</v>
      </c>
      <c r="C13" s="1">
        <v>16</v>
      </c>
      <c r="D13" s="1">
        <v>18</v>
      </c>
      <c r="E13" s="27">
        <v>180</v>
      </c>
      <c r="G13" s="8"/>
      <c r="I13" s="5">
        <v>19</v>
      </c>
      <c r="J13" s="2">
        <v>18</v>
      </c>
      <c r="L13" s="22">
        <f>D13*10</f>
        <v>180</v>
      </c>
      <c r="M13" s="16">
        <f>L13-E13</f>
        <v>0</v>
      </c>
      <c r="N13" s="81">
        <f>IF(D13="","",SUM(D13-C13))</f>
        <v>2</v>
      </c>
      <c r="O13" s="19">
        <v>44005</v>
      </c>
    </row>
    <row r="14" spans="1:16" ht="12" customHeight="1" x14ac:dyDescent="0.3">
      <c r="A14" t="s">
        <v>14</v>
      </c>
      <c r="B14" t="s">
        <v>10</v>
      </c>
      <c r="C14" s="1">
        <v>10</v>
      </c>
      <c r="D14" s="1">
        <v>12</v>
      </c>
      <c r="E14" s="27">
        <v>120</v>
      </c>
      <c r="G14" s="8"/>
      <c r="I14" s="5">
        <v>9</v>
      </c>
      <c r="J14" s="2">
        <v>9</v>
      </c>
      <c r="L14" s="22">
        <f>D14*10</f>
        <v>120</v>
      </c>
      <c r="M14" s="16">
        <f>L14-E14</f>
        <v>0</v>
      </c>
      <c r="N14" s="81">
        <f>IF(D14="","",SUM(D14-C14))</f>
        <v>2</v>
      </c>
      <c r="O14" s="19">
        <v>44022</v>
      </c>
    </row>
    <row r="15" spans="1:16" ht="12" customHeight="1" x14ac:dyDescent="0.3">
      <c r="A15" t="s">
        <v>40</v>
      </c>
      <c r="B15" t="s">
        <v>22</v>
      </c>
      <c r="C15" s="1">
        <v>36</v>
      </c>
      <c r="D15" s="1">
        <v>33</v>
      </c>
      <c r="E15" s="27">
        <v>330</v>
      </c>
      <c r="G15" s="8"/>
      <c r="I15" s="5">
        <v>34</v>
      </c>
      <c r="J15" s="2">
        <v>37</v>
      </c>
      <c r="L15" s="22">
        <f>D15*10</f>
        <v>330</v>
      </c>
      <c r="M15" s="16">
        <f>L15-E15</f>
        <v>0</v>
      </c>
      <c r="N15" s="81">
        <f>IF(D15="","",SUM(D15-C15))</f>
        <v>-3</v>
      </c>
      <c r="O15" s="19">
        <v>44022</v>
      </c>
    </row>
    <row r="16" spans="1:16" ht="12" customHeight="1" x14ac:dyDescent="0.3">
      <c r="A16" t="s">
        <v>45</v>
      </c>
      <c r="B16" t="s">
        <v>25</v>
      </c>
      <c r="C16" s="1">
        <v>23</v>
      </c>
      <c r="D16" s="1">
        <v>21</v>
      </c>
      <c r="E16" s="27">
        <v>210</v>
      </c>
      <c r="G16" s="8"/>
      <c r="I16" s="5">
        <v>24</v>
      </c>
      <c r="J16" s="2">
        <v>24</v>
      </c>
      <c r="L16" s="22">
        <f>D16*10</f>
        <v>210</v>
      </c>
      <c r="M16" s="16">
        <f>L16-E16</f>
        <v>0</v>
      </c>
      <c r="N16" s="81">
        <f>IF(D16="","",SUM(D16-C16))</f>
        <v>-2</v>
      </c>
      <c r="O16" s="19">
        <v>44051</v>
      </c>
    </row>
    <row r="17" spans="1:16" ht="12" customHeight="1" x14ac:dyDescent="0.3">
      <c r="A17" t="s">
        <v>72</v>
      </c>
      <c r="B17" t="s">
        <v>55</v>
      </c>
      <c r="C17" s="1">
        <f>48+4+1+1+2</f>
        <v>56</v>
      </c>
      <c r="D17" s="1">
        <f>53+2</f>
        <v>55</v>
      </c>
      <c r="E17" s="27">
        <f>530.8+20</f>
        <v>550.79999999999995</v>
      </c>
      <c r="G17" s="8">
        <v>0.8</v>
      </c>
      <c r="I17" s="5">
        <v>50</v>
      </c>
      <c r="J17" s="2">
        <v>44</v>
      </c>
      <c r="L17" s="22">
        <f>D17*10+G17</f>
        <v>550.79999999999995</v>
      </c>
      <c r="M17" s="16">
        <f>L17-E17</f>
        <v>0</v>
      </c>
      <c r="N17" s="81">
        <f>IF(D17="","",SUM(D17-C17))</f>
        <v>-1</v>
      </c>
      <c r="O17" s="19">
        <v>44022</v>
      </c>
    </row>
    <row r="18" spans="1:16" ht="12" customHeight="1" x14ac:dyDescent="0.3">
      <c r="A18" t="s">
        <v>9</v>
      </c>
      <c r="B18" t="s">
        <v>10</v>
      </c>
      <c r="C18" s="1">
        <v>4</v>
      </c>
      <c r="D18" s="1">
        <v>4</v>
      </c>
      <c r="E18" s="30">
        <v>40</v>
      </c>
      <c r="I18" s="5">
        <v>5</v>
      </c>
      <c r="J18" s="2">
        <v>4</v>
      </c>
      <c r="L18" s="22">
        <f>D18*10</f>
        <v>40</v>
      </c>
      <c r="M18" s="16">
        <f>L18-E18</f>
        <v>0</v>
      </c>
      <c r="N18" s="81">
        <f>IF(D18="","",SUM(D18-C18))</f>
        <v>0</v>
      </c>
      <c r="O18" s="19">
        <v>44005</v>
      </c>
    </row>
    <row r="19" spans="1:16" ht="12" customHeight="1" x14ac:dyDescent="0.3">
      <c r="A19" t="s">
        <v>81</v>
      </c>
      <c r="B19" t="s">
        <v>25</v>
      </c>
      <c r="C19" s="1">
        <v>11</v>
      </c>
      <c r="D19" s="1">
        <v>12</v>
      </c>
      <c r="E19" s="29">
        <v>120</v>
      </c>
      <c r="F19" s="24"/>
      <c r="G19" s="25"/>
      <c r="I19" s="5">
        <v>15</v>
      </c>
      <c r="J19" s="2">
        <v>12</v>
      </c>
      <c r="L19" s="22">
        <f>D19*10</f>
        <v>120</v>
      </c>
      <c r="M19" s="16">
        <f>L19-E19</f>
        <v>0</v>
      </c>
      <c r="N19" s="81">
        <f>IF(D19="","",SUM(D19-C19))</f>
        <v>1</v>
      </c>
      <c r="O19" s="19">
        <v>44034</v>
      </c>
    </row>
    <row r="20" spans="1:16" ht="12" customHeight="1" x14ac:dyDescent="0.3">
      <c r="A20" t="s">
        <v>64</v>
      </c>
      <c r="B20" t="s">
        <v>25</v>
      </c>
      <c r="C20" s="1">
        <v>18</v>
      </c>
      <c r="D20" s="1">
        <v>20</v>
      </c>
      <c r="E20" s="27">
        <v>200</v>
      </c>
      <c r="G20" s="8"/>
      <c r="I20" s="5">
        <v>20</v>
      </c>
      <c r="J20" s="2">
        <v>19</v>
      </c>
      <c r="L20" s="22">
        <f>D20*10</f>
        <v>200</v>
      </c>
      <c r="M20" s="16">
        <f>L20-E20</f>
        <v>0</v>
      </c>
      <c r="N20" s="81">
        <f>IF(D20="","",SUM(D20-C20))</f>
        <v>2</v>
      </c>
      <c r="O20" s="19">
        <v>44034</v>
      </c>
    </row>
    <row r="21" spans="1:16" ht="12" customHeight="1" x14ac:dyDescent="0.3">
      <c r="A21" t="s">
        <v>87</v>
      </c>
      <c r="B21" t="s">
        <v>55</v>
      </c>
      <c r="C21" s="1">
        <v>4</v>
      </c>
      <c r="D21" s="1">
        <v>4</v>
      </c>
      <c r="E21" s="27">
        <v>40</v>
      </c>
      <c r="G21" s="8"/>
      <c r="I21" s="5">
        <v>5</v>
      </c>
      <c r="J21" s="2">
        <v>4</v>
      </c>
      <c r="L21" s="22">
        <f>D21*10</f>
        <v>40</v>
      </c>
      <c r="M21" s="16">
        <f>L21-E21</f>
        <v>0</v>
      </c>
      <c r="N21" s="81">
        <f>IF(D21="","",SUM(D21-C21))</f>
        <v>0</v>
      </c>
      <c r="O21" s="19">
        <v>44005</v>
      </c>
    </row>
    <row r="22" spans="1:16" ht="12" customHeight="1" x14ac:dyDescent="0.3">
      <c r="A22" t="s">
        <v>54</v>
      </c>
      <c r="B22" t="s">
        <v>55</v>
      </c>
      <c r="C22" s="1">
        <v>33</v>
      </c>
      <c r="D22" s="1">
        <v>29</v>
      </c>
      <c r="E22" s="27">
        <v>290</v>
      </c>
      <c r="G22" s="8"/>
      <c r="I22" s="5">
        <v>35</v>
      </c>
      <c r="J22" s="2">
        <v>30</v>
      </c>
      <c r="L22" s="22">
        <f>D22*10</f>
        <v>290</v>
      </c>
      <c r="M22" s="16">
        <f>L22-E22</f>
        <v>0</v>
      </c>
      <c r="N22" s="81">
        <f>IF(D22="","",SUM(D22-C22))</f>
        <v>-4</v>
      </c>
      <c r="O22" s="19">
        <v>44012</v>
      </c>
    </row>
    <row r="23" spans="1:16" ht="12" customHeight="1" x14ac:dyDescent="0.3">
      <c r="A23" t="s">
        <v>74</v>
      </c>
      <c r="B23" t="s">
        <v>18</v>
      </c>
      <c r="C23" s="1">
        <v>21</v>
      </c>
      <c r="D23" s="1">
        <f>22+1</f>
        <v>23</v>
      </c>
      <c r="E23" s="27">
        <f>220+10</f>
        <v>230</v>
      </c>
      <c r="G23" s="8"/>
      <c r="I23" s="5">
        <v>22</v>
      </c>
      <c r="J23" s="2">
        <v>22</v>
      </c>
      <c r="L23" s="22">
        <f>D23*10</f>
        <v>230</v>
      </c>
      <c r="M23" s="16">
        <f>L23-E23</f>
        <v>0</v>
      </c>
      <c r="N23" s="81">
        <f>IF(D23="","",SUM(D23-C23))</f>
        <v>2</v>
      </c>
      <c r="O23" s="19">
        <v>44022</v>
      </c>
    </row>
    <row r="24" spans="1:16" ht="12" customHeight="1" x14ac:dyDescent="0.3">
      <c r="A24" t="s">
        <v>65</v>
      </c>
      <c r="B24" t="s">
        <v>10</v>
      </c>
      <c r="C24" s="1">
        <v>56</v>
      </c>
      <c r="D24" s="1">
        <v>51</v>
      </c>
      <c r="E24" s="27">
        <v>510</v>
      </c>
      <c r="G24" s="8"/>
      <c r="I24" s="5">
        <v>58</v>
      </c>
      <c r="J24" s="2">
        <v>54</v>
      </c>
      <c r="L24" s="22">
        <f>D24*10</f>
        <v>510</v>
      </c>
      <c r="M24" s="16">
        <f>L24-E24</f>
        <v>0</v>
      </c>
      <c r="N24" s="81">
        <f>IF(D24="","",SUM(D24-C24))</f>
        <v>-5</v>
      </c>
      <c r="O24" s="19">
        <v>44034</v>
      </c>
    </row>
    <row r="25" spans="1:16" ht="12" customHeight="1" x14ac:dyDescent="0.3">
      <c r="A25" t="s">
        <v>23</v>
      </c>
      <c r="B25" t="s">
        <v>10</v>
      </c>
      <c r="C25" s="1">
        <f>21+1</f>
        <v>22</v>
      </c>
      <c r="D25" s="1">
        <v>22</v>
      </c>
      <c r="E25" s="27">
        <f>210+10</f>
        <v>220</v>
      </c>
      <c r="G25" s="8"/>
      <c r="I25" s="5">
        <v>24</v>
      </c>
      <c r="J25" s="2">
        <v>23</v>
      </c>
      <c r="L25" s="22">
        <f>D25*10</f>
        <v>220</v>
      </c>
      <c r="M25" s="16">
        <f>L25-E25</f>
        <v>0</v>
      </c>
      <c r="N25" s="81">
        <f>IF(D25="","",SUM(D25-C25))</f>
        <v>0</v>
      </c>
      <c r="O25" s="19">
        <v>44012</v>
      </c>
      <c r="P25" t="s">
        <v>162</v>
      </c>
    </row>
    <row r="26" spans="1:16" ht="12" customHeight="1" x14ac:dyDescent="0.3">
      <c r="A26" t="s">
        <v>95</v>
      </c>
      <c r="B26" t="s">
        <v>22</v>
      </c>
      <c r="C26" s="1">
        <v>12</v>
      </c>
      <c r="D26" s="1">
        <v>13</v>
      </c>
      <c r="E26" s="29">
        <v>130</v>
      </c>
      <c r="F26" s="24"/>
      <c r="G26" s="25"/>
      <c r="I26" s="5">
        <v>13</v>
      </c>
      <c r="J26" s="2">
        <v>13</v>
      </c>
      <c r="L26" s="22">
        <f>D26*10</f>
        <v>130</v>
      </c>
      <c r="M26" s="16">
        <f>L26-E26</f>
        <v>0</v>
      </c>
      <c r="N26" s="81">
        <f>IF(D26="","",SUM(D26-C26))</f>
        <v>1</v>
      </c>
      <c r="O26" s="19">
        <v>44062</v>
      </c>
      <c r="P26" s="75" t="s">
        <v>155</v>
      </c>
    </row>
    <row r="27" spans="1:16" ht="12" customHeight="1" x14ac:dyDescent="0.3">
      <c r="A27" t="s">
        <v>49</v>
      </c>
      <c r="B27" t="s">
        <v>32</v>
      </c>
      <c r="C27" s="1">
        <v>13</v>
      </c>
      <c r="D27" s="1">
        <v>11</v>
      </c>
      <c r="E27" s="27">
        <v>110</v>
      </c>
      <c r="G27" s="8"/>
      <c r="I27" s="5">
        <v>12</v>
      </c>
      <c r="J27" s="2">
        <v>11</v>
      </c>
      <c r="L27" s="22">
        <f>D27*10</f>
        <v>110</v>
      </c>
      <c r="M27" s="16">
        <f>L27-E27</f>
        <v>0</v>
      </c>
      <c r="N27" s="81">
        <f>IF(D27="","",SUM(D27-C27))</f>
        <v>-2</v>
      </c>
      <c r="O27" s="19">
        <v>44012</v>
      </c>
    </row>
    <row r="28" spans="1:16" ht="12" customHeight="1" x14ac:dyDescent="0.3">
      <c r="A28" t="s">
        <v>50</v>
      </c>
      <c r="B28" t="s">
        <v>32</v>
      </c>
      <c r="C28" s="1">
        <v>15</v>
      </c>
      <c r="D28" s="1">
        <v>15</v>
      </c>
      <c r="E28" s="27">
        <v>150</v>
      </c>
      <c r="G28" s="8"/>
      <c r="I28" s="5">
        <v>15</v>
      </c>
      <c r="J28" s="2">
        <v>15</v>
      </c>
      <c r="L28" s="22">
        <f>D28*10</f>
        <v>150</v>
      </c>
      <c r="M28" s="16">
        <f>L28-E28</f>
        <v>0</v>
      </c>
      <c r="N28" s="81">
        <f>IF(D28="","",SUM(D28-C28))</f>
        <v>0</v>
      </c>
      <c r="O28" s="19">
        <v>44005</v>
      </c>
    </row>
    <row r="29" spans="1:16" ht="12" customHeight="1" x14ac:dyDescent="0.3">
      <c r="A29" t="s">
        <v>60</v>
      </c>
      <c r="B29" t="s">
        <v>12</v>
      </c>
      <c r="C29" s="1">
        <v>22</v>
      </c>
      <c r="D29" s="1">
        <v>21</v>
      </c>
      <c r="E29" s="27">
        <v>210</v>
      </c>
      <c r="G29" s="8"/>
      <c r="I29" s="5">
        <v>19</v>
      </c>
      <c r="J29" s="2">
        <v>21</v>
      </c>
      <c r="L29" s="22">
        <f>D29*10</f>
        <v>210</v>
      </c>
      <c r="M29" s="16">
        <f>L29-E29</f>
        <v>0</v>
      </c>
      <c r="N29" s="81">
        <f>IF(D29="","",SUM(D29-C29))</f>
        <v>-1</v>
      </c>
      <c r="O29" s="19">
        <v>44022</v>
      </c>
    </row>
    <row r="30" spans="1:16" ht="12" customHeight="1" x14ac:dyDescent="0.3">
      <c r="A30" t="s">
        <v>37</v>
      </c>
      <c r="B30" t="s">
        <v>38</v>
      </c>
      <c r="C30" s="1">
        <f>45+1</f>
        <v>46</v>
      </c>
      <c r="D30" s="1">
        <f>44+2</f>
        <v>46</v>
      </c>
      <c r="E30" s="27">
        <f>440+20</f>
        <v>460</v>
      </c>
      <c r="G30" s="8"/>
      <c r="I30" s="5">
        <v>45</v>
      </c>
      <c r="J30" s="2">
        <v>42</v>
      </c>
      <c r="L30" s="22">
        <f>D30*10</f>
        <v>460</v>
      </c>
      <c r="M30" s="16">
        <f>L30-E30</f>
        <v>0</v>
      </c>
      <c r="N30" s="81">
        <f>IF(D30="","",SUM(D30-C30))</f>
        <v>0</v>
      </c>
      <c r="O30" s="19">
        <v>44034</v>
      </c>
    </row>
    <row r="31" spans="1:16" ht="12" customHeight="1" x14ac:dyDescent="0.3">
      <c r="A31" t="s">
        <v>77</v>
      </c>
      <c r="B31" t="s">
        <v>25</v>
      </c>
      <c r="C31" s="1">
        <v>7</v>
      </c>
      <c r="D31" s="1">
        <v>8</v>
      </c>
      <c r="E31" s="27">
        <v>80</v>
      </c>
      <c r="G31" s="8"/>
      <c r="I31" s="5">
        <v>8</v>
      </c>
      <c r="J31" s="2">
        <v>8</v>
      </c>
      <c r="L31" s="22">
        <f>D31*10</f>
        <v>80</v>
      </c>
      <c r="M31" s="16">
        <f>L31-E31</f>
        <v>0</v>
      </c>
      <c r="N31" s="81">
        <f>IF(D31="","",SUM(D31-C31))</f>
        <v>1</v>
      </c>
      <c r="O31" s="19">
        <v>44034</v>
      </c>
    </row>
    <row r="32" spans="1:16" ht="12" customHeight="1" x14ac:dyDescent="0.3">
      <c r="A32" t="s">
        <v>68</v>
      </c>
      <c r="B32" t="s">
        <v>32</v>
      </c>
      <c r="C32" s="1">
        <v>15</v>
      </c>
      <c r="D32" s="1">
        <v>15</v>
      </c>
      <c r="E32" s="27">
        <v>150</v>
      </c>
      <c r="G32" s="8"/>
      <c r="I32" s="5">
        <v>20</v>
      </c>
      <c r="J32" s="2">
        <v>18</v>
      </c>
      <c r="L32" s="22">
        <f>D32*10</f>
        <v>150</v>
      </c>
      <c r="M32" s="16">
        <f>L32-E32</f>
        <v>0</v>
      </c>
      <c r="N32" s="81">
        <f>IF(D32="","",SUM(D32-C32))</f>
        <v>0</v>
      </c>
      <c r="O32" s="19">
        <v>44005</v>
      </c>
      <c r="P32" s="12"/>
    </row>
    <row r="33" spans="1:16" ht="12" customHeight="1" x14ac:dyDescent="0.3">
      <c r="A33" t="s">
        <v>78</v>
      </c>
      <c r="B33" t="s">
        <v>32</v>
      </c>
      <c r="C33" s="1">
        <v>19</v>
      </c>
      <c r="D33" s="1">
        <v>19</v>
      </c>
      <c r="E33" s="27">
        <v>190</v>
      </c>
      <c r="G33" s="8"/>
      <c r="I33" s="5">
        <v>21</v>
      </c>
      <c r="J33" s="2">
        <v>20</v>
      </c>
      <c r="L33" s="22">
        <f>D33*10</f>
        <v>190</v>
      </c>
      <c r="M33" s="16">
        <f>L33-E33</f>
        <v>0</v>
      </c>
      <c r="N33" s="81">
        <f>IF(D33="","",SUM(D33-C33))</f>
        <v>0</v>
      </c>
      <c r="O33" s="19">
        <v>44012</v>
      </c>
    </row>
    <row r="34" spans="1:16" ht="12" customHeight="1" x14ac:dyDescent="0.3">
      <c r="A34" t="s">
        <v>99</v>
      </c>
      <c r="B34" t="s">
        <v>32</v>
      </c>
      <c r="C34" s="1">
        <v>12</v>
      </c>
      <c r="D34" s="1">
        <v>12</v>
      </c>
      <c r="E34" s="29">
        <v>120</v>
      </c>
      <c r="F34" s="24"/>
      <c r="G34" s="25"/>
      <c r="I34" s="5">
        <v>9</v>
      </c>
      <c r="J34" s="2">
        <v>11</v>
      </c>
      <c r="L34" s="22">
        <f>D34*10</f>
        <v>120</v>
      </c>
      <c r="M34" s="16">
        <f>L34-E34</f>
        <v>0</v>
      </c>
      <c r="N34" s="81">
        <f>IF(D34="","",SUM(D34-C34))</f>
        <v>0</v>
      </c>
      <c r="O34" s="19">
        <v>44098</v>
      </c>
      <c r="P34" t="s">
        <v>155</v>
      </c>
    </row>
    <row r="35" spans="1:16" ht="12" customHeight="1" x14ac:dyDescent="0.3">
      <c r="A35" t="s">
        <v>101</v>
      </c>
      <c r="B35" t="s">
        <v>32</v>
      </c>
      <c r="C35" s="1">
        <v>18</v>
      </c>
      <c r="D35" s="1">
        <v>10</v>
      </c>
      <c r="E35" s="29">
        <v>100</v>
      </c>
      <c r="F35" s="24"/>
      <c r="G35" s="25"/>
      <c r="I35" s="5">
        <v>23</v>
      </c>
      <c r="J35" s="2">
        <v>22</v>
      </c>
      <c r="L35" s="22">
        <f>D35*10</f>
        <v>100</v>
      </c>
      <c r="M35" s="16">
        <f>L35-E35</f>
        <v>0</v>
      </c>
      <c r="N35" s="81">
        <f>IF(D35="","",SUM(D35-C35))</f>
        <v>-8</v>
      </c>
      <c r="O35" s="19">
        <v>44051</v>
      </c>
      <c r="P35" t="s">
        <v>146</v>
      </c>
    </row>
    <row r="36" spans="1:16" ht="12" customHeight="1" x14ac:dyDescent="0.3">
      <c r="A36" t="s">
        <v>61</v>
      </c>
      <c r="B36" t="s">
        <v>12</v>
      </c>
      <c r="C36" s="1">
        <v>20</v>
      </c>
      <c r="D36" s="1">
        <v>19</v>
      </c>
      <c r="E36" s="29">
        <f>160+30</f>
        <v>190</v>
      </c>
      <c r="F36" s="24"/>
      <c r="G36" s="25"/>
      <c r="I36" s="5">
        <v>18</v>
      </c>
      <c r="J36" s="2">
        <v>20</v>
      </c>
      <c r="L36" s="22">
        <f>D36*10</f>
        <v>190</v>
      </c>
      <c r="M36" s="16">
        <f>L36-E36</f>
        <v>0</v>
      </c>
      <c r="N36" s="81">
        <f>IF(D36="","",SUM(D36-C36))</f>
        <v>-1</v>
      </c>
      <c r="O36" s="19">
        <v>44051</v>
      </c>
      <c r="P36" t="s">
        <v>191</v>
      </c>
    </row>
    <row r="37" spans="1:16" ht="12" customHeight="1" x14ac:dyDescent="0.3">
      <c r="A37" s="52" t="s">
        <v>103</v>
      </c>
      <c r="B37" s="52" t="s">
        <v>25</v>
      </c>
      <c r="C37" s="53">
        <v>40</v>
      </c>
      <c r="D37" s="53">
        <v>45</v>
      </c>
      <c r="E37" s="54">
        <v>450</v>
      </c>
      <c r="F37" s="55"/>
      <c r="G37" s="56"/>
      <c r="H37" s="57"/>
      <c r="I37" s="58">
        <v>44</v>
      </c>
      <c r="J37" s="59">
        <v>42</v>
      </c>
      <c r="K37" s="58"/>
      <c r="L37" s="60">
        <f>D37*10</f>
        <v>450</v>
      </c>
      <c r="M37" s="61">
        <f>L37-E37</f>
        <v>0</v>
      </c>
      <c r="N37" s="82">
        <f>IF(D37="","",SUM(D37-C37))</f>
        <v>5</v>
      </c>
      <c r="O37" s="19">
        <v>44013</v>
      </c>
      <c r="P37" s="52" t="s">
        <v>193</v>
      </c>
    </row>
    <row r="38" spans="1:16" ht="12" customHeight="1" x14ac:dyDescent="0.3">
      <c r="A38" t="s">
        <v>24</v>
      </c>
      <c r="B38" t="s">
        <v>25</v>
      </c>
      <c r="C38" s="1">
        <v>15</v>
      </c>
      <c r="D38" s="1">
        <v>16</v>
      </c>
      <c r="E38" s="27">
        <v>160</v>
      </c>
      <c r="G38" s="8"/>
      <c r="I38" s="5">
        <v>18</v>
      </c>
      <c r="J38" s="2">
        <v>15</v>
      </c>
      <c r="L38" s="22">
        <f>D38*10</f>
        <v>160</v>
      </c>
      <c r="M38" s="16">
        <f>L38-E38</f>
        <v>0</v>
      </c>
      <c r="N38" s="81">
        <f>IF(D38="","",SUM(D38-C38))</f>
        <v>1</v>
      </c>
      <c r="O38" s="19">
        <v>44005</v>
      </c>
      <c r="P38" s="12"/>
    </row>
    <row r="39" spans="1:16" ht="12" customHeight="1" x14ac:dyDescent="0.3">
      <c r="A39" t="s">
        <v>63</v>
      </c>
      <c r="B39" t="s">
        <v>22</v>
      </c>
      <c r="C39" s="1">
        <v>30</v>
      </c>
      <c r="D39" s="1">
        <v>29</v>
      </c>
      <c r="E39" s="29">
        <v>290</v>
      </c>
      <c r="F39" s="24"/>
      <c r="G39" s="25"/>
      <c r="I39" s="5">
        <v>26</v>
      </c>
      <c r="J39" s="2">
        <v>29</v>
      </c>
      <c r="L39" s="22">
        <f>D39*10</f>
        <v>290</v>
      </c>
      <c r="M39" s="16">
        <f>L39-E39</f>
        <v>0</v>
      </c>
      <c r="N39" s="81">
        <f>IF(D39="","",SUM(D39-C39))</f>
        <v>-1</v>
      </c>
      <c r="O39" s="19">
        <v>44005</v>
      </c>
    </row>
    <row r="40" spans="1:16" ht="12" customHeight="1" x14ac:dyDescent="0.3">
      <c r="A40" t="s">
        <v>62</v>
      </c>
      <c r="B40" t="s">
        <v>38</v>
      </c>
      <c r="C40" s="1">
        <f>10+1</f>
        <v>11</v>
      </c>
      <c r="D40" s="1">
        <v>12</v>
      </c>
      <c r="E40" s="27">
        <f>111+10</f>
        <v>121</v>
      </c>
      <c r="F40" s="6">
        <v>1</v>
      </c>
      <c r="G40" s="8"/>
      <c r="I40" s="5">
        <v>11</v>
      </c>
      <c r="J40" s="2">
        <v>10</v>
      </c>
      <c r="L40" s="22">
        <f>D40*10+F40</f>
        <v>121</v>
      </c>
      <c r="M40" s="16">
        <f>L40-E40</f>
        <v>0</v>
      </c>
      <c r="N40" s="81">
        <f>IF(D40="","",SUM(D40-C40))</f>
        <v>1</v>
      </c>
      <c r="O40" s="19">
        <v>44012</v>
      </c>
    </row>
    <row r="41" spans="1:16" ht="12" customHeight="1" x14ac:dyDescent="0.3">
      <c r="A41" t="s">
        <v>42</v>
      </c>
      <c r="B41" t="s">
        <v>22</v>
      </c>
      <c r="C41" s="1">
        <v>12</v>
      </c>
      <c r="D41" s="1">
        <v>12</v>
      </c>
      <c r="E41" s="27">
        <v>120</v>
      </c>
      <c r="G41" s="8"/>
      <c r="I41" s="5">
        <v>13</v>
      </c>
      <c r="J41" s="2">
        <v>12</v>
      </c>
      <c r="L41" s="22">
        <f>D41*10</f>
        <v>120</v>
      </c>
      <c r="M41" s="16">
        <f>L41-E41</f>
        <v>0</v>
      </c>
      <c r="N41" s="81">
        <f>IF(D41="","",SUM(D41-C41))</f>
        <v>0</v>
      </c>
      <c r="O41" s="19">
        <v>44012</v>
      </c>
    </row>
    <row r="42" spans="1:16" ht="12" customHeight="1" x14ac:dyDescent="0.3">
      <c r="A42" t="s">
        <v>86</v>
      </c>
      <c r="B42" t="s">
        <v>25</v>
      </c>
      <c r="C42" s="1">
        <v>16</v>
      </c>
      <c r="D42" s="1">
        <v>15</v>
      </c>
      <c r="E42" s="27">
        <v>150</v>
      </c>
      <c r="G42" s="8"/>
      <c r="I42" s="5">
        <v>19</v>
      </c>
      <c r="J42" s="2">
        <v>17</v>
      </c>
      <c r="L42" s="22">
        <f>D42*10</f>
        <v>150</v>
      </c>
      <c r="M42" s="16">
        <f>L42-E42</f>
        <v>0</v>
      </c>
      <c r="N42" s="81">
        <f>IF(D42="","",SUM(D42-C42))</f>
        <v>-1</v>
      </c>
      <c r="O42" s="19">
        <v>44034</v>
      </c>
    </row>
    <row r="43" spans="1:16" ht="12" customHeight="1" x14ac:dyDescent="0.3">
      <c r="A43" t="s">
        <v>79</v>
      </c>
      <c r="B43" t="s">
        <v>32</v>
      </c>
      <c r="C43" s="1">
        <v>7</v>
      </c>
      <c r="D43" s="1">
        <v>7</v>
      </c>
      <c r="E43" s="27">
        <v>70</v>
      </c>
      <c r="G43" s="8"/>
      <c r="I43" s="5">
        <v>7</v>
      </c>
      <c r="J43" s="2">
        <v>7</v>
      </c>
      <c r="L43" s="22">
        <f>D43*10</f>
        <v>70</v>
      </c>
      <c r="M43" s="16">
        <f>L43-E43</f>
        <v>0</v>
      </c>
      <c r="N43" s="81">
        <f>IF(D43="","",SUM(D43-C43))</f>
        <v>0</v>
      </c>
      <c r="O43" s="19">
        <v>44012</v>
      </c>
    </row>
    <row r="44" spans="1:16" ht="12" customHeight="1" x14ac:dyDescent="0.3">
      <c r="A44" t="s">
        <v>26</v>
      </c>
      <c r="B44" t="s">
        <v>10</v>
      </c>
      <c r="C44" s="1">
        <v>17</v>
      </c>
      <c r="D44" s="1">
        <v>16</v>
      </c>
      <c r="E44" s="27">
        <v>160</v>
      </c>
      <c r="G44" s="8"/>
      <c r="I44" s="5">
        <v>23</v>
      </c>
      <c r="J44" s="2">
        <v>18</v>
      </c>
      <c r="L44" s="22">
        <f>D44*10</f>
        <v>160</v>
      </c>
      <c r="M44" s="16">
        <f>L44-E44</f>
        <v>0</v>
      </c>
      <c r="N44" s="81">
        <f>IF(D44="","",SUM(D44-C44))</f>
        <v>-1</v>
      </c>
      <c r="O44" s="19">
        <v>44005</v>
      </c>
    </row>
    <row r="45" spans="1:16" ht="12" customHeight="1" x14ac:dyDescent="0.3">
      <c r="A45" t="s">
        <v>16</v>
      </c>
      <c r="B45" t="s">
        <v>10</v>
      </c>
      <c r="C45" s="1">
        <v>5</v>
      </c>
      <c r="D45" s="1">
        <v>6</v>
      </c>
      <c r="E45" s="27">
        <v>60</v>
      </c>
      <c r="G45" s="8"/>
      <c r="I45" s="5">
        <v>4</v>
      </c>
      <c r="J45" s="2">
        <v>5</v>
      </c>
      <c r="L45" s="22">
        <f>D45*10</f>
        <v>60</v>
      </c>
      <c r="M45" s="16">
        <f>L45-E45</f>
        <v>0</v>
      </c>
      <c r="N45" s="81">
        <f>IF(D45="","",SUM(D45-C45))</f>
        <v>1</v>
      </c>
      <c r="O45" s="19">
        <v>44022</v>
      </c>
    </row>
    <row r="46" spans="1:16" ht="12" customHeight="1" x14ac:dyDescent="0.3">
      <c r="A46" t="s">
        <v>13</v>
      </c>
      <c r="B46" t="s">
        <v>12</v>
      </c>
      <c r="C46" s="1">
        <v>10</v>
      </c>
      <c r="D46" s="1">
        <v>10</v>
      </c>
      <c r="E46" s="28">
        <v>100</v>
      </c>
      <c r="F46" s="24"/>
      <c r="G46" s="24"/>
      <c r="I46" s="5">
        <v>14</v>
      </c>
      <c r="J46" s="2">
        <v>10</v>
      </c>
      <c r="L46" s="22">
        <f>D46*10</f>
        <v>100</v>
      </c>
      <c r="M46" s="16">
        <f>L46-E46</f>
        <v>0</v>
      </c>
      <c r="N46" s="81">
        <f>IF(D46="","",SUM(D46-C46))</f>
        <v>0</v>
      </c>
      <c r="O46" s="19">
        <v>44005</v>
      </c>
    </row>
    <row r="47" spans="1:16" ht="12" customHeight="1" x14ac:dyDescent="0.3">
      <c r="A47" t="s">
        <v>56</v>
      </c>
      <c r="B47" t="s">
        <v>55</v>
      </c>
      <c r="C47" s="1">
        <v>9</v>
      </c>
      <c r="D47" s="1">
        <v>9</v>
      </c>
      <c r="E47" s="27">
        <v>90</v>
      </c>
      <c r="G47" s="8"/>
      <c r="I47" s="5">
        <v>10</v>
      </c>
      <c r="J47" s="2">
        <v>10</v>
      </c>
      <c r="L47" s="22">
        <f>D47*10</f>
        <v>90</v>
      </c>
      <c r="M47" s="16">
        <f>L47-E47</f>
        <v>0</v>
      </c>
      <c r="N47" s="81">
        <f>IF(D47="","",SUM(D47-C47))</f>
        <v>0</v>
      </c>
      <c r="O47" s="19">
        <v>44012</v>
      </c>
      <c r="P47" s="12"/>
    </row>
    <row r="48" spans="1:16" ht="12" customHeight="1" x14ac:dyDescent="0.3">
      <c r="A48" t="s">
        <v>84</v>
      </c>
      <c r="B48" t="s">
        <v>28</v>
      </c>
      <c r="C48" s="1">
        <v>6</v>
      </c>
      <c r="D48" s="1">
        <v>6</v>
      </c>
      <c r="E48" s="29">
        <v>60</v>
      </c>
      <c r="F48" s="24"/>
      <c r="G48" s="25"/>
      <c r="I48" s="5">
        <v>6</v>
      </c>
      <c r="J48" s="2">
        <v>6</v>
      </c>
      <c r="L48" s="22">
        <f>D48*10</f>
        <v>60</v>
      </c>
      <c r="M48" s="16">
        <f>L48-E48</f>
        <v>0</v>
      </c>
      <c r="N48" s="81">
        <f>IF(D48="","",SUM(D48-C48))</f>
        <v>0</v>
      </c>
      <c r="O48" s="19">
        <v>44022</v>
      </c>
    </row>
    <row r="49" spans="1:16" ht="12" customHeight="1" x14ac:dyDescent="0.3">
      <c r="A49" t="s">
        <v>53</v>
      </c>
      <c r="B49" t="s">
        <v>18</v>
      </c>
      <c r="C49" s="1">
        <v>19</v>
      </c>
      <c r="D49" s="1">
        <v>18</v>
      </c>
      <c r="E49" s="29">
        <v>180</v>
      </c>
      <c r="F49" s="24"/>
      <c r="G49" s="25"/>
      <c r="I49" s="5">
        <v>20</v>
      </c>
      <c r="J49" s="2">
        <v>18</v>
      </c>
      <c r="L49" s="22">
        <f>D49*10</f>
        <v>180</v>
      </c>
      <c r="M49" s="16">
        <f>L49-E49</f>
        <v>0</v>
      </c>
      <c r="N49" s="81">
        <f>IF(D49="","",SUM(D49-C49))</f>
        <v>-1</v>
      </c>
      <c r="O49" s="19">
        <v>44012</v>
      </c>
      <c r="P49" s="9"/>
    </row>
    <row r="50" spans="1:16" ht="12" customHeight="1" x14ac:dyDescent="0.3">
      <c r="A50" t="s">
        <v>39</v>
      </c>
      <c r="B50" t="s">
        <v>38</v>
      </c>
      <c r="C50" s="1">
        <v>8</v>
      </c>
      <c r="D50" s="1">
        <v>8</v>
      </c>
      <c r="E50" s="27">
        <v>80</v>
      </c>
      <c r="G50" s="8"/>
      <c r="I50" s="5">
        <v>7</v>
      </c>
      <c r="J50" s="2">
        <v>7</v>
      </c>
      <c r="L50" s="22">
        <f>D50*10</f>
        <v>80</v>
      </c>
      <c r="M50" s="16">
        <f>L50-E50</f>
        <v>0</v>
      </c>
      <c r="N50" s="81">
        <f>IF(D50="","",SUM(D50-C50))</f>
        <v>0</v>
      </c>
      <c r="O50" s="19">
        <v>44012</v>
      </c>
    </row>
    <row r="51" spans="1:16" ht="12" customHeight="1" x14ac:dyDescent="0.3">
      <c r="A51" t="s">
        <v>43</v>
      </c>
      <c r="B51" t="s">
        <v>22</v>
      </c>
      <c r="C51" s="1">
        <v>37</v>
      </c>
      <c r="D51" s="1">
        <v>39</v>
      </c>
      <c r="E51" s="29">
        <v>390</v>
      </c>
      <c r="F51" s="24"/>
      <c r="G51" s="25"/>
      <c r="I51" s="5">
        <v>29</v>
      </c>
      <c r="J51" s="2">
        <v>34</v>
      </c>
      <c r="L51" s="22">
        <f>D51*10</f>
        <v>390</v>
      </c>
      <c r="M51" s="16">
        <f>L51-E51</f>
        <v>0</v>
      </c>
      <c r="N51" s="81">
        <f>IF(D51="","",SUM(D51-C51))</f>
        <v>2</v>
      </c>
      <c r="O51" s="19">
        <v>44013</v>
      </c>
      <c r="P51" t="s">
        <v>146</v>
      </c>
    </row>
    <row r="52" spans="1:16" ht="12" customHeight="1" x14ac:dyDescent="0.3">
      <c r="A52" t="s">
        <v>17</v>
      </c>
      <c r="B52" t="s">
        <v>18</v>
      </c>
      <c r="C52" s="1">
        <v>29</v>
      </c>
      <c r="D52" s="1">
        <v>29</v>
      </c>
      <c r="E52" s="29">
        <v>290</v>
      </c>
      <c r="F52" s="24"/>
      <c r="G52" s="25"/>
      <c r="I52" s="5">
        <v>30</v>
      </c>
      <c r="J52" s="2">
        <v>29</v>
      </c>
      <c r="L52" s="22">
        <f>D52*10</f>
        <v>290</v>
      </c>
      <c r="M52" s="16">
        <f>L52-E52</f>
        <v>0</v>
      </c>
      <c r="N52" s="81">
        <f>IF(D52="","",SUM(D52-C52))</f>
        <v>0</v>
      </c>
      <c r="O52" s="19">
        <v>44112</v>
      </c>
      <c r="P52" t="s">
        <v>155</v>
      </c>
    </row>
    <row r="53" spans="1:16" ht="12" customHeight="1" x14ac:dyDescent="0.3">
      <c r="A53" t="s">
        <v>27</v>
      </c>
      <c r="B53" t="s">
        <v>28</v>
      </c>
      <c r="C53" s="1">
        <v>23</v>
      </c>
      <c r="D53" s="1">
        <v>24</v>
      </c>
      <c r="E53" s="27">
        <v>240</v>
      </c>
      <c r="G53" s="8"/>
      <c r="I53" s="5">
        <v>19</v>
      </c>
      <c r="J53" s="2">
        <v>22</v>
      </c>
      <c r="L53" s="22">
        <f>D53*10</f>
        <v>240</v>
      </c>
      <c r="M53" s="16">
        <f>L53-E53</f>
        <v>0</v>
      </c>
      <c r="N53" s="81">
        <f>IF(D53="","",SUM(D53-C53))</f>
        <v>1</v>
      </c>
      <c r="O53" s="19">
        <v>44034</v>
      </c>
    </row>
    <row r="54" spans="1:16" ht="12" customHeight="1" x14ac:dyDescent="0.3">
      <c r="A54" t="s">
        <v>29</v>
      </c>
      <c r="B54" t="s">
        <v>18</v>
      </c>
      <c r="C54" s="1">
        <v>10</v>
      </c>
      <c r="D54" s="1">
        <v>10</v>
      </c>
      <c r="E54" s="27">
        <v>100</v>
      </c>
      <c r="G54" s="8"/>
      <c r="I54" s="5">
        <v>11</v>
      </c>
      <c r="J54" s="2">
        <v>10</v>
      </c>
      <c r="L54" s="22">
        <f>D54*10</f>
        <v>100</v>
      </c>
      <c r="M54" s="16">
        <f>L54-E54</f>
        <v>0</v>
      </c>
      <c r="N54" s="81">
        <f>IF(D54="","",SUM(D54-C54))</f>
        <v>0</v>
      </c>
      <c r="O54" s="19">
        <v>44005</v>
      </c>
    </row>
    <row r="55" spans="1:16" ht="12" customHeight="1" x14ac:dyDescent="0.3">
      <c r="A55" t="s">
        <v>76</v>
      </c>
      <c r="B55" t="s">
        <v>38</v>
      </c>
      <c r="C55" s="1">
        <v>12</v>
      </c>
      <c r="D55" s="1">
        <v>12</v>
      </c>
      <c r="E55" s="27">
        <v>120</v>
      </c>
      <c r="G55" s="8"/>
      <c r="I55" s="5">
        <v>14</v>
      </c>
      <c r="J55" s="2">
        <v>11</v>
      </c>
      <c r="L55" s="22">
        <f>D55*10</f>
        <v>120</v>
      </c>
      <c r="M55" s="16">
        <f>L55-E55</f>
        <v>0</v>
      </c>
      <c r="N55" s="81">
        <f>IF(D55="","",SUM(D55-C55))</f>
        <v>0</v>
      </c>
      <c r="O55" s="19">
        <v>44022</v>
      </c>
      <c r="P55" t="s">
        <v>154</v>
      </c>
    </row>
    <row r="56" spans="1:16" ht="12" customHeight="1" x14ac:dyDescent="0.3">
      <c r="A56" t="s">
        <v>19</v>
      </c>
      <c r="B56" t="s">
        <v>10</v>
      </c>
      <c r="C56" s="1">
        <v>24</v>
      </c>
      <c r="D56" s="1">
        <v>20</v>
      </c>
      <c r="E56" s="27">
        <v>200</v>
      </c>
      <c r="G56" s="8"/>
      <c r="I56" s="5">
        <v>24</v>
      </c>
      <c r="J56" s="2">
        <v>25</v>
      </c>
      <c r="L56" s="22">
        <f>D56*10</f>
        <v>200</v>
      </c>
      <c r="M56" s="16">
        <f>L56-E56</f>
        <v>0</v>
      </c>
      <c r="N56" s="81">
        <f>IF(D56="","",SUM(D56-C56))</f>
        <v>-4</v>
      </c>
      <c r="O56" s="19">
        <v>44012</v>
      </c>
    </row>
    <row r="57" spans="1:16" ht="12" customHeight="1" x14ac:dyDescent="0.3">
      <c r="A57" t="s">
        <v>11</v>
      </c>
      <c r="B57" t="s">
        <v>12</v>
      </c>
      <c r="C57" s="1">
        <v>3</v>
      </c>
      <c r="D57" s="1">
        <v>3</v>
      </c>
      <c r="E57" s="30">
        <v>30</v>
      </c>
      <c r="I57" s="5">
        <v>3</v>
      </c>
      <c r="J57" s="2">
        <v>3</v>
      </c>
      <c r="L57" s="22">
        <f>D57*10</f>
        <v>30</v>
      </c>
      <c r="M57" s="16">
        <f>L57-E57</f>
        <v>0</v>
      </c>
      <c r="N57" s="81">
        <f>IF(D57="","",SUM(D57-C57))</f>
        <v>0</v>
      </c>
      <c r="O57" s="19">
        <v>44005</v>
      </c>
    </row>
    <row r="58" spans="1:16" ht="12" customHeight="1" x14ac:dyDescent="0.3">
      <c r="A58" t="s">
        <v>66</v>
      </c>
      <c r="B58" t="s">
        <v>10</v>
      </c>
      <c r="C58" s="1">
        <v>18</v>
      </c>
      <c r="D58" s="1">
        <v>17</v>
      </c>
      <c r="E58" s="27">
        <v>170</v>
      </c>
      <c r="G58" s="8"/>
      <c r="I58" s="5">
        <v>23</v>
      </c>
      <c r="J58" s="2">
        <v>22</v>
      </c>
      <c r="L58" s="22">
        <f>D58*10</f>
        <v>170</v>
      </c>
      <c r="M58" s="16">
        <f>L58-E58</f>
        <v>0</v>
      </c>
      <c r="N58" s="81">
        <f>IF(D58="","",SUM(D58-C58))</f>
        <v>-1</v>
      </c>
      <c r="O58" s="19">
        <v>44012</v>
      </c>
    </row>
    <row r="59" spans="1:16" ht="12" customHeight="1" x14ac:dyDescent="0.3">
      <c r="A59" t="s">
        <v>44</v>
      </c>
      <c r="B59" t="s">
        <v>22</v>
      </c>
      <c r="C59" s="1">
        <v>23</v>
      </c>
      <c r="D59" s="1">
        <v>25</v>
      </c>
      <c r="E59" s="27">
        <v>250</v>
      </c>
      <c r="G59" s="8"/>
      <c r="I59" s="5">
        <v>25</v>
      </c>
      <c r="J59" s="2">
        <v>22</v>
      </c>
      <c r="L59" s="22">
        <f>D59*10</f>
        <v>250</v>
      </c>
      <c r="M59" s="16">
        <f>L59-E59</f>
        <v>0</v>
      </c>
      <c r="N59" s="81">
        <f>IF(D59="","",SUM(D59-C59))</f>
        <v>2</v>
      </c>
      <c r="O59" s="19">
        <v>44005</v>
      </c>
    </row>
    <row r="60" spans="1:16" ht="12" customHeight="1" x14ac:dyDescent="0.3">
      <c r="A60" t="s">
        <v>20</v>
      </c>
      <c r="B60" t="s">
        <v>12</v>
      </c>
      <c r="C60" s="1">
        <v>13</v>
      </c>
      <c r="D60" s="1">
        <v>12</v>
      </c>
      <c r="E60" s="29">
        <v>120</v>
      </c>
      <c r="F60" s="24"/>
      <c r="G60" s="25"/>
      <c r="I60" s="5">
        <v>16</v>
      </c>
      <c r="J60" s="2">
        <v>13</v>
      </c>
      <c r="L60" s="22">
        <f>D60*10</f>
        <v>120</v>
      </c>
      <c r="M60" s="16">
        <f>L60-E60</f>
        <v>0</v>
      </c>
      <c r="N60" s="81">
        <f>IF(D60="","",SUM(D60-C60))</f>
        <v>-1</v>
      </c>
      <c r="O60" s="19">
        <v>44022</v>
      </c>
    </row>
    <row r="61" spans="1:16" ht="12" customHeight="1" x14ac:dyDescent="0.3">
      <c r="A61" t="s">
        <v>69</v>
      </c>
      <c r="B61" t="s">
        <v>18</v>
      </c>
      <c r="C61" s="1">
        <v>30</v>
      </c>
      <c r="D61" s="1">
        <v>30</v>
      </c>
      <c r="E61" s="27">
        <v>300</v>
      </c>
      <c r="G61" s="8"/>
      <c r="I61" s="5">
        <v>23</v>
      </c>
      <c r="J61" s="2">
        <v>22</v>
      </c>
      <c r="L61" s="22">
        <f>D61*10</f>
        <v>300</v>
      </c>
      <c r="M61" s="16">
        <f>L61-E61</f>
        <v>0</v>
      </c>
      <c r="N61" s="81">
        <f>IF(D61="","",SUM(D61-C61))</f>
        <v>0</v>
      </c>
      <c r="O61" s="19">
        <v>44022</v>
      </c>
    </row>
    <row r="62" spans="1:16" ht="12" customHeight="1" x14ac:dyDescent="0.3">
      <c r="A62" t="s">
        <v>97</v>
      </c>
      <c r="B62" t="s">
        <v>25</v>
      </c>
      <c r="C62" s="1">
        <v>23</v>
      </c>
      <c r="D62" s="1">
        <v>22</v>
      </c>
      <c r="E62" s="27">
        <v>220</v>
      </c>
      <c r="G62" s="8"/>
      <c r="I62" s="5">
        <v>20</v>
      </c>
      <c r="J62" s="2">
        <v>21</v>
      </c>
      <c r="L62" s="22">
        <f>D62*10</f>
        <v>220</v>
      </c>
      <c r="M62" s="16">
        <f>L62-E62</f>
        <v>0</v>
      </c>
      <c r="N62" s="81">
        <f>IF(D62="","",SUM(D62-C62))</f>
        <v>-1</v>
      </c>
      <c r="O62" s="19">
        <v>44013</v>
      </c>
    </row>
    <row r="63" spans="1:16" ht="12" customHeight="1" x14ac:dyDescent="0.3">
      <c r="A63" t="s">
        <v>85</v>
      </c>
      <c r="B63" t="s">
        <v>55</v>
      </c>
      <c r="C63" s="1">
        <f>14+1</f>
        <v>15</v>
      </c>
      <c r="D63" s="1">
        <v>15</v>
      </c>
      <c r="E63" s="29">
        <v>151</v>
      </c>
      <c r="F63" s="24">
        <v>1</v>
      </c>
      <c r="G63" s="25"/>
      <c r="I63" s="5">
        <v>17</v>
      </c>
      <c r="J63" s="2">
        <v>12</v>
      </c>
      <c r="L63" s="22">
        <f>D63*10+F63</f>
        <v>151</v>
      </c>
      <c r="M63" s="16">
        <f>L63-E63</f>
        <v>0</v>
      </c>
      <c r="N63" s="81">
        <f>IF(D63="","",SUM(D63-C63))</f>
        <v>0</v>
      </c>
      <c r="O63" s="19">
        <v>44005</v>
      </c>
      <c r="P63" t="s">
        <v>146</v>
      </c>
    </row>
    <row r="64" spans="1:16" ht="12" customHeight="1" x14ac:dyDescent="0.3">
      <c r="A64" t="s">
        <v>102</v>
      </c>
      <c r="B64" t="s">
        <v>32</v>
      </c>
      <c r="C64" s="1">
        <v>13</v>
      </c>
      <c r="D64" s="1">
        <v>15</v>
      </c>
      <c r="E64" s="27">
        <v>150</v>
      </c>
      <c r="G64" s="8"/>
      <c r="I64" s="5">
        <v>12</v>
      </c>
      <c r="J64" s="2">
        <v>12</v>
      </c>
      <c r="L64" s="22">
        <f>D64*10</f>
        <v>150</v>
      </c>
      <c r="M64" s="16">
        <f>L64-E64</f>
        <v>0</v>
      </c>
      <c r="N64" s="81">
        <f>IF(D64="","",SUM(D64-C64))</f>
        <v>2</v>
      </c>
      <c r="O64" s="19">
        <v>44012</v>
      </c>
      <c r="P64" t="s">
        <v>192</v>
      </c>
    </row>
    <row r="65" spans="1:16" ht="12" customHeight="1" x14ac:dyDescent="0.3">
      <c r="A65" t="s">
        <v>94</v>
      </c>
      <c r="B65" t="s">
        <v>22</v>
      </c>
      <c r="C65" s="1">
        <v>10</v>
      </c>
      <c r="D65" s="1">
        <v>10</v>
      </c>
      <c r="E65" s="29">
        <v>100</v>
      </c>
      <c r="F65" s="24"/>
      <c r="G65" s="25"/>
      <c r="I65" s="5">
        <v>7</v>
      </c>
      <c r="J65" s="2">
        <v>7</v>
      </c>
      <c r="L65" s="22">
        <f>D65*10</f>
        <v>100</v>
      </c>
      <c r="M65" s="16">
        <f>L65-E65</f>
        <v>0</v>
      </c>
      <c r="N65" s="81">
        <f>IF(D65="","",SUM(D65-C65))</f>
        <v>0</v>
      </c>
      <c r="O65" s="19">
        <v>44098</v>
      </c>
      <c r="P65" t="s">
        <v>8</v>
      </c>
    </row>
    <row r="66" spans="1:16" ht="12" customHeight="1" x14ac:dyDescent="0.3">
      <c r="A66" t="s">
        <v>51</v>
      </c>
      <c r="B66" t="s">
        <v>32</v>
      </c>
      <c r="C66" s="1">
        <v>43</v>
      </c>
      <c r="D66" s="1">
        <v>36</v>
      </c>
      <c r="E66" s="29">
        <v>360</v>
      </c>
      <c r="F66" s="24"/>
      <c r="G66" s="25"/>
      <c r="I66" s="5">
        <v>22</v>
      </c>
      <c r="J66" s="2">
        <v>33</v>
      </c>
      <c r="L66" s="22">
        <f>D66*10</f>
        <v>360</v>
      </c>
      <c r="M66" s="16">
        <f>L66-E66</f>
        <v>0</v>
      </c>
      <c r="N66" s="81">
        <f>IF(D66="","",SUM(D66-C66))</f>
        <v>-7</v>
      </c>
      <c r="O66" s="19">
        <v>44098</v>
      </c>
      <c r="P66" t="s">
        <v>8</v>
      </c>
    </row>
    <row r="67" spans="1:16" ht="12" customHeight="1" x14ac:dyDescent="0.3">
      <c r="A67" t="s">
        <v>47</v>
      </c>
      <c r="B67" t="s">
        <v>10</v>
      </c>
      <c r="C67" s="1">
        <v>28</v>
      </c>
      <c r="D67" s="1">
        <v>25</v>
      </c>
      <c r="E67" s="27">
        <v>250</v>
      </c>
      <c r="G67" s="8"/>
      <c r="I67" s="5">
        <v>30</v>
      </c>
      <c r="J67" s="2">
        <v>28</v>
      </c>
      <c r="L67" s="22">
        <f>D67*10</f>
        <v>250</v>
      </c>
      <c r="M67" s="16">
        <f>L67-E67</f>
        <v>0</v>
      </c>
      <c r="N67" s="81">
        <f>IF(D67="","",SUM(D67-C67))</f>
        <v>-3</v>
      </c>
      <c r="O67" s="19">
        <v>44012</v>
      </c>
    </row>
    <row r="68" spans="1:16" ht="12" customHeight="1" x14ac:dyDescent="0.3">
      <c r="A68" t="s">
        <v>83</v>
      </c>
      <c r="B68" t="s">
        <v>32</v>
      </c>
      <c r="C68" s="1">
        <v>8</v>
      </c>
      <c r="D68" s="1">
        <v>8</v>
      </c>
      <c r="E68" s="29">
        <v>80</v>
      </c>
      <c r="F68" s="24"/>
      <c r="G68" s="25"/>
      <c r="I68" s="5">
        <v>11</v>
      </c>
      <c r="J68" s="2">
        <v>11</v>
      </c>
      <c r="L68" s="22">
        <f>D68*10</f>
        <v>80</v>
      </c>
      <c r="M68" s="16">
        <f>L68-E68</f>
        <v>0</v>
      </c>
      <c r="N68" s="81">
        <f>IF(D68="","",SUM(D68-C68))</f>
        <v>0</v>
      </c>
      <c r="O68" s="19">
        <v>44148</v>
      </c>
      <c r="P68" t="s">
        <v>8</v>
      </c>
    </row>
    <row r="69" spans="1:16" ht="12" customHeight="1" x14ac:dyDescent="0.3">
      <c r="A69" t="s">
        <v>30</v>
      </c>
      <c r="B69" t="s">
        <v>28</v>
      </c>
      <c r="C69" s="1">
        <v>17</v>
      </c>
      <c r="D69" s="1">
        <v>18</v>
      </c>
      <c r="E69" s="27">
        <v>180</v>
      </c>
      <c r="G69" s="8"/>
      <c r="I69" s="5">
        <v>17</v>
      </c>
      <c r="J69" s="2">
        <v>17</v>
      </c>
      <c r="L69" s="22">
        <f>D69*10</f>
        <v>180</v>
      </c>
      <c r="M69" s="16">
        <f>L69-E69</f>
        <v>0</v>
      </c>
      <c r="N69" s="81">
        <f>IF(D69="","",SUM(D69-C69))</f>
        <v>1</v>
      </c>
      <c r="O69" s="19">
        <v>44012</v>
      </c>
    </row>
    <row r="70" spans="1:16" ht="12" customHeight="1" x14ac:dyDescent="0.3">
      <c r="A70" t="s">
        <v>98</v>
      </c>
      <c r="B70" t="s">
        <v>25</v>
      </c>
      <c r="C70" s="1">
        <v>13</v>
      </c>
      <c r="D70" s="1">
        <v>12</v>
      </c>
      <c r="E70" s="29">
        <v>120</v>
      </c>
      <c r="F70" s="24"/>
      <c r="G70" s="25"/>
      <c r="I70" s="5">
        <v>14</v>
      </c>
      <c r="J70" s="2">
        <v>13</v>
      </c>
      <c r="L70" s="22">
        <f>D70*10</f>
        <v>120</v>
      </c>
      <c r="M70" s="16">
        <f>L70-E70</f>
        <v>0</v>
      </c>
      <c r="N70" s="81">
        <f>IF(D70="","",SUM(D70-C70))</f>
        <v>-1</v>
      </c>
      <c r="O70" s="19">
        <v>44098</v>
      </c>
      <c r="P70" t="s">
        <v>146</v>
      </c>
    </row>
    <row r="71" spans="1:16" ht="12" customHeight="1" x14ac:dyDescent="0.3">
      <c r="A71" t="s">
        <v>35</v>
      </c>
      <c r="B71" t="s">
        <v>12</v>
      </c>
      <c r="C71" s="1">
        <v>11</v>
      </c>
      <c r="D71" s="1">
        <v>12</v>
      </c>
      <c r="E71" s="29">
        <v>120</v>
      </c>
      <c r="F71" s="24"/>
      <c r="G71" s="25"/>
      <c r="I71" s="5">
        <v>13</v>
      </c>
      <c r="J71" s="2">
        <v>12</v>
      </c>
      <c r="L71" s="22">
        <f>D71*10</f>
        <v>120</v>
      </c>
      <c r="M71" s="16">
        <f>L71-E71</f>
        <v>0</v>
      </c>
      <c r="N71" s="81">
        <f>IF(D71="","",SUM(D71-C71))</f>
        <v>1</v>
      </c>
      <c r="O71" s="19">
        <v>44012</v>
      </c>
    </row>
    <row r="72" spans="1:16" ht="12" customHeight="1" x14ac:dyDescent="0.3">
      <c r="A72" t="s">
        <v>91</v>
      </c>
      <c r="B72" t="s">
        <v>12</v>
      </c>
      <c r="C72" s="1">
        <v>11</v>
      </c>
      <c r="D72" s="1">
        <v>10</v>
      </c>
      <c r="E72" s="29">
        <v>100</v>
      </c>
      <c r="F72" s="24"/>
      <c r="G72" s="25"/>
      <c r="I72" s="5">
        <v>8</v>
      </c>
      <c r="J72" s="2">
        <v>9</v>
      </c>
      <c r="L72" s="22">
        <f>D72*10</f>
        <v>100</v>
      </c>
      <c r="M72" s="16">
        <f>L72-E72</f>
        <v>0</v>
      </c>
      <c r="N72" s="81">
        <f>IF(D72="","",SUM(D72-C72))</f>
        <v>-1</v>
      </c>
      <c r="O72" s="19">
        <v>44062</v>
      </c>
      <c r="P72" t="s">
        <v>155</v>
      </c>
    </row>
    <row r="73" spans="1:16" ht="12" customHeight="1" x14ac:dyDescent="0.3">
      <c r="A73" t="s">
        <v>31</v>
      </c>
      <c r="B73" t="s">
        <v>32</v>
      </c>
      <c r="C73" s="1">
        <v>34</v>
      </c>
      <c r="D73" s="1">
        <v>33</v>
      </c>
      <c r="E73" s="27">
        <v>330</v>
      </c>
      <c r="G73" s="8"/>
      <c r="I73" s="5">
        <v>36</v>
      </c>
      <c r="J73" s="2">
        <v>33</v>
      </c>
      <c r="L73" s="22">
        <f>D73*10</f>
        <v>330</v>
      </c>
      <c r="M73" s="16">
        <f>L73-E73</f>
        <v>0</v>
      </c>
      <c r="N73" s="81">
        <f>IF(D73="","",SUM(D73-C73))</f>
        <v>-1</v>
      </c>
      <c r="O73" s="19">
        <v>44013</v>
      </c>
    </row>
    <row r="74" spans="1:16" ht="12" customHeight="1" x14ac:dyDescent="0.3">
      <c r="A74" t="s">
        <v>70</v>
      </c>
      <c r="B74" t="s">
        <v>18</v>
      </c>
      <c r="C74" s="1">
        <v>16</v>
      </c>
      <c r="D74" s="1">
        <v>15</v>
      </c>
      <c r="E74" s="27">
        <v>150</v>
      </c>
      <c r="G74" s="8"/>
      <c r="I74" s="5">
        <v>14</v>
      </c>
      <c r="J74" s="2">
        <v>17</v>
      </c>
      <c r="L74" s="22">
        <f>D74*10</f>
        <v>150</v>
      </c>
      <c r="M74" s="16">
        <f>L74-E74</f>
        <v>0</v>
      </c>
      <c r="N74" s="81">
        <f>IF(D74="","",SUM(D74-C74))</f>
        <v>-1</v>
      </c>
      <c r="O74" s="19">
        <v>44034</v>
      </c>
    </row>
    <row r="75" spans="1:16" ht="12" customHeight="1" x14ac:dyDescent="0.3">
      <c r="A75" t="s">
        <v>71</v>
      </c>
      <c r="B75" t="s">
        <v>18</v>
      </c>
      <c r="C75" s="1">
        <v>17</v>
      </c>
      <c r="D75" s="1">
        <v>16</v>
      </c>
      <c r="E75" s="27">
        <v>160</v>
      </c>
      <c r="G75" s="8"/>
      <c r="I75" s="5">
        <v>19</v>
      </c>
      <c r="J75" s="2">
        <v>18</v>
      </c>
      <c r="L75" s="22">
        <f>D75*10</f>
        <v>160</v>
      </c>
      <c r="M75" s="16">
        <f>L75-E75</f>
        <v>0</v>
      </c>
      <c r="N75" s="81">
        <f>IF(D75="","",SUM(D75-C75))</f>
        <v>-1</v>
      </c>
      <c r="O75" s="19">
        <v>44022</v>
      </c>
    </row>
    <row r="76" spans="1:16" ht="12" customHeight="1" x14ac:dyDescent="0.3">
      <c r="A76" t="s">
        <v>82</v>
      </c>
      <c r="B76" t="s">
        <v>25</v>
      </c>
      <c r="C76" s="1">
        <v>8</v>
      </c>
      <c r="D76" s="1">
        <v>7</v>
      </c>
      <c r="E76" s="29">
        <v>70</v>
      </c>
      <c r="F76" s="24"/>
      <c r="G76" s="25"/>
      <c r="I76" s="5">
        <v>10</v>
      </c>
      <c r="J76" s="2">
        <v>7</v>
      </c>
      <c r="L76" s="22">
        <f>D76*10</f>
        <v>70</v>
      </c>
      <c r="M76" s="16">
        <f>L76-E76</f>
        <v>0</v>
      </c>
      <c r="N76" s="81">
        <f>IF(D76="","",SUM(D76-C76))</f>
        <v>-1</v>
      </c>
      <c r="O76" s="19">
        <v>44051</v>
      </c>
    </row>
    <row r="77" spans="1:16" ht="12" customHeight="1" x14ac:dyDescent="0.3">
      <c r="A77" t="s">
        <v>36</v>
      </c>
      <c r="B77" t="s">
        <v>12</v>
      </c>
      <c r="C77" s="1">
        <v>17</v>
      </c>
      <c r="D77" s="1">
        <v>14</v>
      </c>
      <c r="E77" s="27">
        <v>140</v>
      </c>
      <c r="G77" s="8"/>
      <c r="I77" s="5">
        <v>16</v>
      </c>
      <c r="J77" s="2">
        <v>15</v>
      </c>
      <c r="L77" s="22">
        <f>D77*10</f>
        <v>140</v>
      </c>
      <c r="M77" s="16">
        <f>L77-E77</f>
        <v>0</v>
      </c>
      <c r="N77" s="81">
        <f>IF(D77="","",SUM(D77-C77))</f>
        <v>-3</v>
      </c>
      <c r="O77" s="19">
        <v>44012</v>
      </c>
    </row>
    <row r="78" spans="1:16" ht="12" customHeight="1" x14ac:dyDescent="0.3">
      <c r="A78">
        <f>COUNTA(A2:A77)</f>
        <v>76</v>
      </c>
      <c r="D78"/>
    </row>
    <row r="79" spans="1:16" ht="12" customHeight="1" x14ac:dyDescent="0.3">
      <c r="A79" s="10" t="s">
        <v>6</v>
      </c>
      <c r="B79" s="11"/>
      <c r="C79" s="17">
        <f>SUM(C2:C78)</f>
        <v>1494</v>
      </c>
      <c r="D79" s="17">
        <f>SUM(D2:D78)</f>
        <v>1456</v>
      </c>
      <c r="E79" s="17">
        <f>SUM(E2:E78)</f>
        <v>14562.8</v>
      </c>
      <c r="F79" s="83">
        <f>SUM(F2:F78)</f>
        <v>2</v>
      </c>
      <c r="G79" s="17">
        <f t="shared" ref="G79:M79" si="0">SUM(G31:G78)</f>
        <v>0</v>
      </c>
      <c r="H79" s="17">
        <f t="shared" si="0"/>
        <v>0</v>
      </c>
      <c r="I79" s="17">
        <f t="shared" si="0"/>
        <v>804</v>
      </c>
      <c r="J79" s="17">
        <f t="shared" si="0"/>
        <v>783</v>
      </c>
      <c r="K79" s="17">
        <f t="shared" si="0"/>
        <v>0</v>
      </c>
      <c r="L79" s="17">
        <f>SUM(L2:L78)</f>
        <v>14562.8</v>
      </c>
      <c r="M79" s="17">
        <f t="shared" si="0"/>
        <v>0</v>
      </c>
      <c r="N79" s="46">
        <f>SUM(N2:N78)</f>
        <v>-38</v>
      </c>
      <c r="O79" s="19" t="s">
        <v>8</v>
      </c>
    </row>
    <row r="80" spans="1:16" ht="12" customHeight="1" x14ac:dyDescent="0.3">
      <c r="C80" s="1" t="s">
        <v>8</v>
      </c>
      <c r="D80" s="1" t="s">
        <v>8</v>
      </c>
      <c r="E80" s="30" t="s">
        <v>8</v>
      </c>
      <c r="N80" s="1" t="s">
        <v>121</v>
      </c>
    </row>
    <row r="82" spans="1:5" ht="12" customHeight="1" x14ac:dyDescent="0.3">
      <c r="A82" s="9" t="s">
        <v>131</v>
      </c>
      <c r="D82" s="1">
        <f>D79</f>
        <v>1456</v>
      </c>
    </row>
    <row r="83" spans="1:5" ht="12" customHeight="1" thickBot="1" x14ac:dyDescent="0.35">
      <c r="A83" s="9" t="s">
        <v>130</v>
      </c>
      <c r="C83" s="34"/>
      <c r="D83" s="34">
        <v>0</v>
      </c>
    </row>
    <row r="84" spans="1:5" ht="12" customHeight="1" thickTop="1" x14ac:dyDescent="0.3">
      <c r="A84" s="9"/>
      <c r="D84" s="1">
        <f>SUM(D82:D83)</f>
        <v>1456</v>
      </c>
    </row>
    <row r="85" spans="1:5" ht="12" customHeight="1" thickBot="1" x14ac:dyDescent="0.35">
      <c r="A85" s="9" t="s">
        <v>132</v>
      </c>
      <c r="C85" s="34"/>
      <c r="D85" s="34">
        <v>-20</v>
      </c>
    </row>
    <row r="86" spans="1:5" ht="12" customHeight="1" thickTop="1" x14ac:dyDescent="0.3">
      <c r="A86" s="9"/>
      <c r="D86" s="1">
        <f>(D82+D83+D85)</f>
        <v>1436</v>
      </c>
    </row>
    <row r="87" spans="1:5" ht="12" customHeight="1" x14ac:dyDescent="0.3">
      <c r="A87" s="9"/>
    </row>
    <row r="88" spans="1:5" ht="12" customHeight="1" x14ac:dyDescent="0.3">
      <c r="A88" s="9" t="s">
        <v>133</v>
      </c>
      <c r="D88" s="1">
        <v>1435</v>
      </c>
    </row>
    <row r="89" spans="1:5" ht="12" customHeight="1" x14ac:dyDescent="0.3">
      <c r="D89" s="1">
        <f>D86-D88</f>
        <v>1</v>
      </c>
      <c r="E89" s="77" t="s">
        <v>189</v>
      </c>
    </row>
  </sheetData>
  <sortState xmlns:xlrd2="http://schemas.microsoft.com/office/spreadsheetml/2017/richdata2" ref="A2:P77">
    <sortCondition ref="A2:A77"/>
    <sortCondition ref="B2:B77"/>
  </sortState>
  <printOptions gridLines="1"/>
  <pageMargins left="0.12" right="0" top="0.75" bottom="0.75" header="0.3" footer="0.3"/>
  <pageSetup orientation="portrait" r:id="rId1"/>
  <headerFooter>
    <oddHeader>&amp;L&amp;D&amp;CWest Virginia Garden Club, Inc
Dues Paid FY2020 -2021
&amp;R&amp;P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7806-4EC6-4546-BFD4-76AC9D396EAC}">
  <dimension ref="A1:I10"/>
  <sheetViews>
    <sheetView workbookViewId="0">
      <selection activeCell="B16" sqref="B16"/>
    </sheetView>
  </sheetViews>
  <sheetFormatPr defaultRowHeight="14.4" x14ac:dyDescent="0.3"/>
  <cols>
    <col min="1" max="1" width="21.77734375" customWidth="1"/>
    <col min="2" max="2" width="12.77734375" customWidth="1"/>
    <col min="3" max="3" width="7.44140625" style="30" customWidth="1"/>
    <col min="4" max="5" width="8.44140625" style="6" hidden="1" customWidth="1"/>
    <col min="6" max="6" width="8.44140625" style="7" hidden="1" customWidth="1"/>
    <col min="7" max="7" width="11.5546875" style="5" hidden="1" customWidth="1"/>
    <col min="8" max="8" width="12.77734375" style="5" hidden="1" customWidth="1"/>
  </cols>
  <sheetData>
    <row r="1" spans="1:9" x14ac:dyDescent="0.3">
      <c r="A1" t="s">
        <v>161</v>
      </c>
    </row>
    <row r="2" spans="1:9" ht="42" customHeight="1" x14ac:dyDescent="0.3">
      <c r="A2" s="1" t="s">
        <v>0</v>
      </c>
      <c r="B2" s="1" t="s">
        <v>1</v>
      </c>
      <c r="C2" s="26" t="s">
        <v>112</v>
      </c>
      <c r="D2" s="3" t="s">
        <v>2</v>
      </c>
      <c r="E2" s="3" t="s">
        <v>3</v>
      </c>
      <c r="F2" s="4" t="s">
        <v>4</v>
      </c>
      <c r="G2" s="14" t="s">
        <v>7</v>
      </c>
      <c r="H2" s="14" t="s">
        <v>105</v>
      </c>
    </row>
    <row r="3" spans="1:9" ht="12" customHeight="1" x14ac:dyDescent="0.3">
      <c r="A3" t="s">
        <v>82</v>
      </c>
      <c r="B3" t="s">
        <v>25</v>
      </c>
      <c r="C3" s="29">
        <v>70</v>
      </c>
      <c r="D3" s="24"/>
      <c r="E3" s="25"/>
      <c r="G3" s="5">
        <v>10</v>
      </c>
      <c r="H3" s="2">
        <v>7</v>
      </c>
    </row>
    <row r="4" spans="1:9" ht="12" customHeight="1" x14ac:dyDescent="0.3">
      <c r="A4" t="s">
        <v>101</v>
      </c>
      <c r="B4" t="s">
        <v>32</v>
      </c>
      <c r="C4" s="29">
        <v>100</v>
      </c>
      <c r="D4" s="66"/>
      <c r="E4" s="67"/>
      <c r="F4" s="68"/>
      <c r="G4" s="69">
        <v>23</v>
      </c>
      <c r="H4" s="70">
        <v>22</v>
      </c>
    </row>
    <row r="5" spans="1:9" ht="12" customHeight="1" x14ac:dyDescent="0.3">
      <c r="A5" t="s">
        <v>61</v>
      </c>
      <c r="B5" t="s">
        <v>12</v>
      </c>
      <c r="C5" s="29">
        <v>160</v>
      </c>
      <c r="D5" s="66"/>
      <c r="E5" s="67"/>
      <c r="F5" s="68"/>
      <c r="G5" s="69">
        <v>18</v>
      </c>
      <c r="H5" s="70">
        <v>20</v>
      </c>
      <c r="I5" t="s">
        <v>163</v>
      </c>
    </row>
    <row r="6" spans="1:9" ht="12" customHeight="1" x14ac:dyDescent="0.3">
      <c r="A6" t="s">
        <v>45</v>
      </c>
      <c r="B6" t="s">
        <v>25</v>
      </c>
      <c r="C6" s="27">
        <v>210</v>
      </c>
      <c r="E6" s="8"/>
      <c r="G6" s="5">
        <v>24</v>
      </c>
      <c r="H6" s="2">
        <v>24</v>
      </c>
    </row>
    <row r="7" spans="1:9" ht="12" customHeight="1" x14ac:dyDescent="0.3">
      <c r="A7" t="s">
        <v>164</v>
      </c>
      <c r="B7" t="s">
        <v>165</v>
      </c>
      <c r="C7" s="27">
        <v>10</v>
      </c>
      <c r="E7" s="8"/>
      <c r="H7" s="2"/>
      <c r="I7" t="s">
        <v>160</v>
      </c>
    </row>
    <row r="8" spans="1:9" ht="12" customHeight="1" x14ac:dyDescent="0.3">
      <c r="A8" t="s">
        <v>8</v>
      </c>
    </row>
    <row r="9" spans="1:9" ht="12" customHeight="1" x14ac:dyDescent="0.3">
      <c r="A9" s="10" t="s">
        <v>6</v>
      </c>
      <c r="B9" s="11"/>
      <c r="C9" s="17">
        <f t="shared" ref="C9:H9" si="0">SUM(C3:C8)</f>
        <v>550</v>
      </c>
      <c r="D9" s="17">
        <f t="shared" si="0"/>
        <v>0</v>
      </c>
      <c r="E9" s="17">
        <f t="shared" si="0"/>
        <v>0</v>
      </c>
      <c r="F9" s="17">
        <f t="shared" si="0"/>
        <v>0</v>
      </c>
      <c r="G9" s="17">
        <f t="shared" si="0"/>
        <v>75</v>
      </c>
      <c r="H9" s="17">
        <f t="shared" si="0"/>
        <v>73</v>
      </c>
    </row>
    <row r="10" spans="1:9" ht="12" customHeight="1" x14ac:dyDescent="0.3">
      <c r="C10" s="30" t="s">
        <v>8</v>
      </c>
    </row>
  </sheetData>
  <sortState xmlns:xlrd2="http://schemas.microsoft.com/office/spreadsheetml/2017/richdata2" ref="A3:H6">
    <sortCondition ref="C3:C6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397B-EA7A-4AE9-A362-35A732884302}">
  <dimension ref="A1:F5"/>
  <sheetViews>
    <sheetView workbookViewId="0">
      <selection activeCell="B9" sqref="B9"/>
    </sheetView>
  </sheetViews>
  <sheetFormatPr defaultColWidth="20.21875" defaultRowHeight="14.4" x14ac:dyDescent="0.3"/>
  <cols>
    <col min="2" max="2" width="19.77734375" customWidth="1"/>
    <col min="3" max="3" width="10" customWidth="1"/>
    <col min="4" max="4" width="9.5546875" customWidth="1"/>
    <col min="5" max="5" width="6.44140625" customWidth="1"/>
    <col min="6" max="6" width="30.77734375" customWidth="1"/>
  </cols>
  <sheetData>
    <row r="1" spans="1:6" ht="42" customHeight="1" x14ac:dyDescent="0.3">
      <c r="A1" s="1" t="s">
        <v>0</v>
      </c>
      <c r="B1" s="1" t="s">
        <v>1</v>
      </c>
      <c r="C1" s="13" t="s">
        <v>122</v>
      </c>
      <c r="D1" s="13" t="s">
        <v>145</v>
      </c>
      <c r="E1" s="21" t="s">
        <v>106</v>
      </c>
      <c r="F1" s="14" t="s">
        <v>107</v>
      </c>
    </row>
    <row r="2" spans="1:6" ht="12" customHeight="1" x14ac:dyDescent="0.3">
      <c r="A2" s="23" t="s">
        <v>88</v>
      </c>
      <c r="B2" s="23" t="s">
        <v>12</v>
      </c>
      <c r="C2" s="64">
        <v>9</v>
      </c>
      <c r="D2" s="64"/>
      <c r="E2" s="71">
        <f t="shared" ref="E2:E5" si="0">D2*10</f>
        <v>0</v>
      </c>
      <c r="F2" s="23" t="s">
        <v>166</v>
      </c>
    </row>
    <row r="3" spans="1:6" x14ac:dyDescent="0.3">
      <c r="A3" s="31" t="s">
        <v>104</v>
      </c>
      <c r="B3" s="31" t="s">
        <v>32</v>
      </c>
      <c r="C3" s="32"/>
      <c r="D3" s="32"/>
      <c r="E3" s="33">
        <f t="shared" si="0"/>
        <v>0</v>
      </c>
      <c r="F3" s="31" t="s">
        <v>172</v>
      </c>
    </row>
    <row r="4" spans="1:6" x14ac:dyDescent="0.3">
      <c r="A4" s="23" t="s">
        <v>83</v>
      </c>
      <c r="B4" s="23" t="s">
        <v>32</v>
      </c>
      <c r="C4" s="64">
        <v>9</v>
      </c>
      <c r="D4" s="64"/>
      <c r="E4" s="71">
        <f t="shared" si="0"/>
        <v>0</v>
      </c>
      <c r="F4" s="23" t="s">
        <v>167</v>
      </c>
    </row>
    <row r="5" spans="1:6" x14ac:dyDescent="0.3">
      <c r="A5" s="23" t="s">
        <v>17</v>
      </c>
      <c r="B5" s="23" t="s">
        <v>18</v>
      </c>
      <c r="C5" s="64">
        <v>29</v>
      </c>
      <c r="D5" s="64"/>
      <c r="E5" s="71">
        <f t="shared" si="0"/>
        <v>0</v>
      </c>
      <c r="F5" s="23" t="s">
        <v>171</v>
      </c>
    </row>
  </sheetData>
  <sortState xmlns:xlrd2="http://schemas.microsoft.com/office/spreadsheetml/2017/richdata2" ref="A2:D2">
    <sortCondition ref="D2"/>
    <sortCondition ref="B2"/>
    <sortCondition ref="A2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303B2-62A3-457B-B199-77D2E49FE6C8}">
  <dimension ref="A1:E66"/>
  <sheetViews>
    <sheetView workbookViewId="0">
      <selection activeCell="D20" sqref="D20"/>
    </sheetView>
  </sheetViews>
  <sheetFormatPr defaultRowHeight="14.4" x14ac:dyDescent="0.3"/>
  <cols>
    <col min="1" max="1" width="17" customWidth="1"/>
    <col min="2" max="2" width="14.21875" customWidth="1"/>
  </cols>
  <sheetData>
    <row r="1" spans="1:5" x14ac:dyDescent="0.3">
      <c r="A1" t="s">
        <v>159</v>
      </c>
    </row>
    <row r="3" spans="1:5" ht="12" customHeight="1" x14ac:dyDescent="0.3">
      <c r="A3" t="s">
        <v>81</v>
      </c>
      <c r="B3" t="s">
        <v>25</v>
      </c>
      <c r="C3" s="1"/>
      <c r="D3" s="29">
        <v>120</v>
      </c>
      <c r="E3" s="19"/>
    </row>
    <row r="4" spans="1:5" ht="12" customHeight="1" x14ac:dyDescent="0.3">
      <c r="A4" t="s">
        <v>64</v>
      </c>
      <c r="B4" t="s">
        <v>25</v>
      </c>
      <c r="C4" s="1"/>
      <c r="D4" s="27">
        <v>200</v>
      </c>
      <c r="E4" s="19"/>
    </row>
    <row r="5" spans="1:5" ht="12" customHeight="1" x14ac:dyDescent="0.3">
      <c r="A5" t="s">
        <v>65</v>
      </c>
      <c r="B5" t="s">
        <v>10</v>
      </c>
      <c r="C5" s="1"/>
      <c r="D5" s="27">
        <v>510</v>
      </c>
      <c r="E5" s="19"/>
    </row>
    <row r="6" spans="1:5" ht="12" customHeight="1" x14ac:dyDescent="0.3">
      <c r="A6" t="s">
        <v>23</v>
      </c>
      <c r="B6" t="s">
        <v>10</v>
      </c>
      <c r="C6" s="1"/>
      <c r="D6" s="27">
        <v>10</v>
      </c>
      <c r="E6" s="19" t="s">
        <v>160</v>
      </c>
    </row>
    <row r="7" spans="1:5" ht="12" customHeight="1" x14ac:dyDescent="0.3">
      <c r="A7" t="s">
        <v>37</v>
      </c>
      <c r="B7" t="s">
        <v>38</v>
      </c>
      <c r="C7" s="1"/>
      <c r="D7" s="27">
        <v>440</v>
      </c>
      <c r="E7" s="19"/>
    </row>
    <row r="8" spans="1:5" ht="12" customHeight="1" x14ac:dyDescent="0.3">
      <c r="A8" t="s">
        <v>77</v>
      </c>
      <c r="B8" t="s">
        <v>25</v>
      </c>
      <c r="C8" s="1"/>
      <c r="D8" s="27">
        <v>80</v>
      </c>
      <c r="E8" s="19"/>
    </row>
    <row r="9" spans="1:5" ht="12" customHeight="1" x14ac:dyDescent="0.3">
      <c r="A9" t="s">
        <v>86</v>
      </c>
      <c r="B9" t="s">
        <v>25</v>
      </c>
      <c r="C9" s="1"/>
      <c r="D9" s="27">
        <v>150</v>
      </c>
      <c r="E9" s="19"/>
    </row>
    <row r="10" spans="1:5" ht="12" customHeight="1" x14ac:dyDescent="0.3">
      <c r="A10" t="s">
        <v>27</v>
      </c>
      <c r="B10" t="s">
        <v>28</v>
      </c>
      <c r="C10" s="1"/>
      <c r="D10" s="27">
        <v>240</v>
      </c>
      <c r="E10" s="19"/>
    </row>
    <row r="11" spans="1:5" ht="12" customHeight="1" x14ac:dyDescent="0.3">
      <c r="A11" t="s">
        <v>70</v>
      </c>
      <c r="B11" t="s">
        <v>18</v>
      </c>
      <c r="C11" s="1"/>
      <c r="D11" s="27">
        <v>150</v>
      </c>
      <c r="E11" s="19"/>
    </row>
    <row r="12" spans="1:5" ht="12" customHeight="1" x14ac:dyDescent="0.3">
      <c r="D12" s="47">
        <f>SUM(D3:D11)</f>
        <v>1900</v>
      </c>
    </row>
    <row r="13" spans="1:5" ht="12" customHeight="1" x14ac:dyDescent="0.3"/>
    <row r="14" spans="1:5" ht="12" customHeight="1" x14ac:dyDescent="0.3"/>
    <row r="15" spans="1:5" ht="12" customHeight="1" x14ac:dyDescent="0.3"/>
    <row r="16" spans="1:5" ht="12" customHeight="1" x14ac:dyDescent="0.3"/>
    <row r="17" ht="12" customHeight="1" x14ac:dyDescent="0.3"/>
    <row r="18" ht="12" customHeight="1" x14ac:dyDescent="0.3"/>
    <row r="19" ht="12" customHeight="1" x14ac:dyDescent="0.3"/>
    <row r="20" ht="12" customHeight="1" x14ac:dyDescent="0.3"/>
    <row r="21" ht="12" customHeight="1" x14ac:dyDescent="0.3"/>
    <row r="22" ht="12" customHeight="1" x14ac:dyDescent="0.3"/>
    <row r="23" ht="12" customHeight="1" x14ac:dyDescent="0.3"/>
    <row r="24" ht="12" customHeight="1" x14ac:dyDescent="0.3"/>
    <row r="25" ht="12" customHeight="1" x14ac:dyDescent="0.3"/>
    <row r="26" ht="12" customHeight="1" x14ac:dyDescent="0.3"/>
    <row r="27" ht="12" customHeight="1" x14ac:dyDescent="0.3"/>
    <row r="28" ht="12" customHeight="1" x14ac:dyDescent="0.3"/>
    <row r="29" ht="12" customHeight="1" x14ac:dyDescent="0.3"/>
    <row r="30" ht="12" customHeight="1" x14ac:dyDescent="0.3"/>
    <row r="31" ht="12" customHeight="1" x14ac:dyDescent="0.3"/>
    <row r="32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2" customHeight="1" x14ac:dyDescent="0.3"/>
    <row r="38" ht="12" customHeight="1" x14ac:dyDescent="0.3"/>
    <row r="39" ht="12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  <row r="44" ht="12" customHeight="1" x14ac:dyDescent="0.3"/>
    <row r="45" ht="12" customHeight="1" x14ac:dyDescent="0.3"/>
    <row r="46" ht="12" customHeight="1" x14ac:dyDescent="0.3"/>
    <row r="47" ht="12" customHeight="1" x14ac:dyDescent="0.3"/>
    <row r="48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12" customHeight="1" x14ac:dyDescent="0.3"/>
    <row r="59" ht="12" customHeight="1" x14ac:dyDescent="0.3"/>
    <row r="60" ht="12" customHeight="1" x14ac:dyDescent="0.3"/>
    <row r="61" ht="12" customHeight="1" x14ac:dyDescent="0.3"/>
    <row r="62" ht="12" customHeight="1" x14ac:dyDescent="0.3"/>
    <row r="63" ht="12" customHeight="1" x14ac:dyDescent="0.3"/>
    <row r="64" ht="12" customHeight="1" x14ac:dyDescent="0.3"/>
    <row r="65" ht="12" customHeight="1" x14ac:dyDescent="0.3"/>
    <row r="66" ht="12" customHeight="1" x14ac:dyDescent="0.3"/>
  </sheetData>
  <sortState xmlns:xlrd2="http://schemas.microsoft.com/office/spreadsheetml/2017/richdata2" ref="A3:D11">
    <sortCondition ref="A3:A11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1390-B753-4990-B28D-19A6B37051CB}">
  <dimension ref="A1:E16"/>
  <sheetViews>
    <sheetView workbookViewId="0">
      <selection activeCell="E1" sqref="E1:E1048576"/>
    </sheetView>
  </sheetViews>
  <sheetFormatPr defaultRowHeight="14.4" x14ac:dyDescent="0.3"/>
  <cols>
    <col min="1" max="1" width="20.5546875" customWidth="1"/>
    <col min="2" max="2" width="20.77734375" customWidth="1"/>
    <col min="3" max="3" width="17" customWidth="1"/>
  </cols>
  <sheetData>
    <row r="1" spans="1:5" x14ac:dyDescent="0.3">
      <c r="A1" t="s">
        <v>156</v>
      </c>
    </row>
    <row r="2" spans="1:5" ht="28.8" x14ac:dyDescent="0.3">
      <c r="A2" s="1" t="s">
        <v>0</v>
      </c>
      <c r="B2" s="1" t="s">
        <v>1</v>
      </c>
      <c r="C2" s="26" t="s">
        <v>112</v>
      </c>
      <c r="D2" s="15" t="s">
        <v>148</v>
      </c>
      <c r="E2" s="14"/>
    </row>
    <row r="3" spans="1:5" x14ac:dyDescent="0.3">
      <c r="A3" t="s">
        <v>16</v>
      </c>
      <c r="B3" t="s">
        <v>10</v>
      </c>
      <c r="C3" s="62">
        <v>60</v>
      </c>
      <c r="D3" s="19"/>
    </row>
    <row r="4" spans="1:5" x14ac:dyDescent="0.3">
      <c r="A4" t="s">
        <v>84</v>
      </c>
      <c r="B4" t="s">
        <v>28</v>
      </c>
      <c r="C4" s="63">
        <v>60</v>
      </c>
      <c r="D4" s="19"/>
    </row>
    <row r="5" spans="1:5" x14ac:dyDescent="0.3">
      <c r="A5" t="s">
        <v>20</v>
      </c>
      <c r="B5" t="s">
        <v>12</v>
      </c>
      <c r="C5" s="63">
        <v>120</v>
      </c>
      <c r="D5" s="19"/>
    </row>
    <row r="6" spans="1:5" x14ac:dyDescent="0.3">
      <c r="A6" t="s">
        <v>76</v>
      </c>
      <c r="B6" t="s">
        <v>38</v>
      </c>
      <c r="C6" s="62">
        <v>10</v>
      </c>
      <c r="D6" s="19"/>
    </row>
    <row r="7" spans="1:5" x14ac:dyDescent="0.3">
      <c r="A7" t="s">
        <v>76</v>
      </c>
      <c r="B7" t="s">
        <v>38</v>
      </c>
      <c r="C7" s="62">
        <v>110</v>
      </c>
      <c r="D7" s="19"/>
    </row>
    <row r="8" spans="1:5" x14ac:dyDescent="0.3">
      <c r="A8" t="s">
        <v>14</v>
      </c>
      <c r="B8" t="s">
        <v>10</v>
      </c>
      <c r="C8" s="62">
        <v>120</v>
      </c>
      <c r="D8" s="19"/>
    </row>
    <row r="9" spans="1:5" x14ac:dyDescent="0.3">
      <c r="A9" t="s">
        <v>48</v>
      </c>
      <c r="B9" t="s">
        <v>32</v>
      </c>
      <c r="C9" s="63">
        <v>120</v>
      </c>
      <c r="D9" s="19"/>
    </row>
    <row r="10" spans="1:5" x14ac:dyDescent="0.3">
      <c r="A10" t="s">
        <v>71</v>
      </c>
      <c r="B10" t="s">
        <v>18</v>
      </c>
      <c r="C10" s="62">
        <v>160</v>
      </c>
      <c r="D10" s="19"/>
    </row>
    <row r="11" spans="1:5" x14ac:dyDescent="0.3">
      <c r="A11" t="s">
        <v>60</v>
      </c>
      <c r="B11" t="s">
        <v>12</v>
      </c>
      <c r="C11" s="62">
        <v>210</v>
      </c>
      <c r="D11" s="19"/>
    </row>
    <row r="12" spans="1:5" x14ac:dyDescent="0.3">
      <c r="A12" t="s">
        <v>74</v>
      </c>
      <c r="B12" t="s">
        <v>18</v>
      </c>
      <c r="C12" s="62">
        <v>220</v>
      </c>
      <c r="D12" s="19"/>
    </row>
    <row r="13" spans="1:5" x14ac:dyDescent="0.3">
      <c r="A13" t="s">
        <v>69</v>
      </c>
      <c r="B13" t="s">
        <v>18</v>
      </c>
      <c r="C13" s="62">
        <v>300</v>
      </c>
      <c r="D13" s="19"/>
    </row>
    <row r="14" spans="1:5" x14ac:dyDescent="0.3">
      <c r="A14" t="s">
        <v>40</v>
      </c>
      <c r="B14" t="s">
        <v>22</v>
      </c>
      <c r="C14" s="62">
        <v>330</v>
      </c>
      <c r="D14" s="19"/>
    </row>
    <row r="15" spans="1:5" x14ac:dyDescent="0.3">
      <c r="A15" t="s">
        <v>72</v>
      </c>
      <c r="B15" t="s">
        <v>55</v>
      </c>
      <c r="C15" s="62">
        <v>530.79999999999995</v>
      </c>
      <c r="D15" s="19"/>
    </row>
    <row r="16" spans="1:5" x14ac:dyDescent="0.3">
      <c r="A16">
        <f>COUNTA(A3:A15)</f>
        <v>13</v>
      </c>
      <c r="C16" s="3">
        <f>SUM(C3:C15)</f>
        <v>2350.8000000000002</v>
      </c>
    </row>
  </sheetData>
  <sortState xmlns:xlrd2="http://schemas.microsoft.com/office/spreadsheetml/2017/richdata2" ref="A3:P17">
    <sortCondition ref="D3:D17"/>
    <sortCondition ref="C3:C17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0741-0D61-4DDD-BF89-3E3D7F5A6EAE}">
  <dimension ref="A1:F9"/>
  <sheetViews>
    <sheetView workbookViewId="0">
      <selection activeCell="C9" sqref="C9"/>
    </sheetView>
  </sheetViews>
  <sheetFormatPr defaultRowHeight="14.4" x14ac:dyDescent="0.3"/>
  <cols>
    <col min="1" max="1" width="18.5546875" customWidth="1"/>
    <col min="2" max="2" width="22.77734375" customWidth="1"/>
  </cols>
  <sheetData>
    <row r="1" spans="1:6" x14ac:dyDescent="0.3">
      <c r="A1" t="s">
        <v>153</v>
      </c>
    </row>
    <row r="3" spans="1:6" x14ac:dyDescent="0.3">
      <c r="A3" t="s">
        <v>33</v>
      </c>
      <c r="B3" t="s">
        <v>12</v>
      </c>
      <c r="C3" s="27">
        <v>110</v>
      </c>
      <c r="D3" s="6"/>
      <c r="E3" s="8"/>
      <c r="F3" s="7"/>
    </row>
    <row r="4" spans="1:6" x14ac:dyDescent="0.3">
      <c r="A4" t="s">
        <v>97</v>
      </c>
      <c r="B4" t="s">
        <v>25</v>
      </c>
      <c r="C4" s="27">
        <v>220</v>
      </c>
      <c r="D4" s="6"/>
      <c r="E4" s="8"/>
      <c r="F4" s="7"/>
    </row>
    <row r="5" spans="1:6" x14ac:dyDescent="0.3">
      <c r="A5" t="s">
        <v>31</v>
      </c>
      <c r="B5" t="s">
        <v>32</v>
      </c>
      <c r="C5" s="27">
        <v>330</v>
      </c>
      <c r="D5" s="6"/>
      <c r="E5" s="8"/>
      <c r="F5" s="7"/>
    </row>
    <row r="6" spans="1:6" x14ac:dyDescent="0.3">
      <c r="A6" t="s">
        <v>43</v>
      </c>
      <c r="B6" t="s">
        <v>22</v>
      </c>
      <c r="C6" s="29">
        <v>390</v>
      </c>
      <c r="D6" s="24"/>
      <c r="E6" s="25"/>
      <c r="F6" s="7"/>
    </row>
    <row r="7" spans="1:6" x14ac:dyDescent="0.3">
      <c r="A7" t="s">
        <v>103</v>
      </c>
      <c r="B7" t="s">
        <v>25</v>
      </c>
      <c r="C7" s="29">
        <v>450</v>
      </c>
      <c r="D7" s="24"/>
      <c r="E7" s="25"/>
      <c r="F7" s="7"/>
    </row>
    <row r="8" spans="1:6" x14ac:dyDescent="0.3">
      <c r="A8" t="s">
        <v>46</v>
      </c>
      <c r="B8" t="s">
        <v>10</v>
      </c>
      <c r="C8" s="29">
        <v>270</v>
      </c>
    </row>
    <row r="9" spans="1:6" x14ac:dyDescent="0.3">
      <c r="C9" s="47">
        <f>SUM(C3:C8)</f>
        <v>1770</v>
      </c>
    </row>
  </sheetData>
  <sortState xmlns:xlrd2="http://schemas.microsoft.com/office/spreadsheetml/2017/richdata2" ref="A4:F9">
    <sortCondition ref="C3:C9"/>
    <sortCondition ref="A3:A9"/>
  </sortState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C9388-DC0D-4EFF-B40E-D90689E30627}">
  <dimension ref="A1:M20"/>
  <sheetViews>
    <sheetView workbookViewId="0">
      <selection activeCell="F7" sqref="F7"/>
    </sheetView>
  </sheetViews>
  <sheetFormatPr defaultRowHeight="14.4" x14ac:dyDescent="0.3"/>
  <cols>
    <col min="1" max="1" width="15.77734375" customWidth="1"/>
    <col min="2" max="2" width="15.21875" customWidth="1"/>
    <col min="3" max="3" width="9.21875" style="2"/>
  </cols>
  <sheetData>
    <row r="1" spans="1:13" x14ac:dyDescent="0.3">
      <c r="A1" t="s">
        <v>152</v>
      </c>
    </row>
    <row r="3" spans="1:13" x14ac:dyDescent="0.3">
      <c r="A3" t="s">
        <v>151</v>
      </c>
      <c r="B3" t="s">
        <v>32</v>
      </c>
      <c r="C3" s="48">
        <v>70</v>
      </c>
      <c r="D3" s="6"/>
      <c r="E3" s="8"/>
      <c r="F3" s="7"/>
      <c r="G3" s="5"/>
      <c r="H3" s="2"/>
      <c r="I3" s="5"/>
      <c r="J3" s="22"/>
      <c r="K3" s="16"/>
      <c r="L3" s="18"/>
      <c r="M3" s="19"/>
    </row>
    <row r="4" spans="1:13" x14ac:dyDescent="0.3">
      <c r="A4" t="s">
        <v>39</v>
      </c>
      <c r="B4" t="s">
        <v>38</v>
      </c>
      <c r="C4" s="48">
        <v>80</v>
      </c>
      <c r="D4" s="6"/>
      <c r="E4" s="8"/>
      <c r="F4" s="7"/>
      <c r="G4" s="5"/>
      <c r="H4" s="2"/>
      <c r="I4" s="5"/>
      <c r="J4" s="22"/>
      <c r="K4" s="16"/>
      <c r="L4" s="18"/>
      <c r="M4" s="19"/>
    </row>
    <row r="5" spans="1:13" x14ac:dyDescent="0.3">
      <c r="A5" t="s">
        <v>56</v>
      </c>
      <c r="B5" t="s">
        <v>55</v>
      </c>
      <c r="C5" s="48">
        <v>90</v>
      </c>
      <c r="D5" s="6"/>
      <c r="E5" s="8"/>
      <c r="F5" s="7"/>
      <c r="G5" s="5"/>
      <c r="H5" s="2"/>
      <c r="I5" s="5"/>
      <c r="J5" s="22"/>
      <c r="K5" s="16"/>
      <c r="L5" s="18"/>
      <c r="M5" s="19"/>
    </row>
    <row r="6" spans="1:13" x14ac:dyDescent="0.3">
      <c r="A6" t="s">
        <v>49</v>
      </c>
      <c r="B6" t="s">
        <v>32</v>
      </c>
      <c r="C6" s="48">
        <v>110</v>
      </c>
      <c r="D6" s="6"/>
      <c r="E6" s="8"/>
      <c r="F6" s="7"/>
      <c r="G6" s="5"/>
      <c r="H6" s="2"/>
      <c r="I6" s="5"/>
      <c r="J6" s="22"/>
      <c r="K6" s="16"/>
      <c r="L6" s="18"/>
      <c r="M6" s="19"/>
    </row>
    <row r="7" spans="1:13" x14ac:dyDescent="0.3">
      <c r="A7" t="s">
        <v>62</v>
      </c>
      <c r="B7" t="s">
        <v>38</v>
      </c>
      <c r="C7" s="48">
        <v>111</v>
      </c>
      <c r="D7" s="6"/>
      <c r="E7" s="8"/>
      <c r="F7" s="7"/>
      <c r="G7" s="5"/>
      <c r="H7" s="2"/>
      <c r="I7" s="5"/>
      <c r="J7" s="22"/>
      <c r="K7" s="16"/>
      <c r="L7" s="18"/>
      <c r="M7" s="19"/>
    </row>
    <row r="8" spans="1:13" x14ac:dyDescent="0.3">
      <c r="A8" t="s">
        <v>35</v>
      </c>
      <c r="B8" t="s">
        <v>12</v>
      </c>
      <c r="C8" s="49">
        <v>120</v>
      </c>
      <c r="D8" s="24"/>
      <c r="E8" s="25"/>
      <c r="F8" s="7"/>
      <c r="G8" s="5"/>
      <c r="H8" s="2"/>
      <c r="I8" s="5"/>
      <c r="J8" s="22"/>
      <c r="K8" s="16"/>
      <c r="L8" s="18"/>
      <c r="M8" s="19"/>
    </row>
    <row r="9" spans="1:13" x14ac:dyDescent="0.3">
      <c r="A9" t="s">
        <v>42</v>
      </c>
      <c r="B9" t="s">
        <v>22</v>
      </c>
      <c r="C9" s="48">
        <v>120</v>
      </c>
      <c r="D9" s="6"/>
      <c r="E9" s="8"/>
      <c r="F9" s="7"/>
      <c r="G9" s="5"/>
      <c r="H9" s="2"/>
      <c r="I9" s="5"/>
      <c r="J9" s="22"/>
      <c r="K9" s="16"/>
      <c r="L9" s="18"/>
      <c r="M9" s="19"/>
    </row>
    <row r="10" spans="1:13" x14ac:dyDescent="0.3">
      <c r="A10" t="s">
        <v>36</v>
      </c>
      <c r="B10" t="s">
        <v>12</v>
      </c>
      <c r="C10" s="48">
        <v>140</v>
      </c>
      <c r="D10" s="6"/>
      <c r="E10" s="8"/>
      <c r="F10" s="7"/>
      <c r="G10" s="5"/>
      <c r="H10" s="2"/>
      <c r="I10" s="5"/>
      <c r="J10" s="22"/>
      <c r="K10" s="16"/>
      <c r="L10" s="18"/>
      <c r="M10" s="19"/>
    </row>
    <row r="11" spans="1:13" x14ac:dyDescent="0.3">
      <c r="A11" t="s">
        <v>102</v>
      </c>
      <c r="B11" t="s">
        <v>32</v>
      </c>
      <c r="C11" s="48">
        <v>150</v>
      </c>
      <c r="D11" s="6"/>
      <c r="E11" s="8"/>
      <c r="F11" s="7"/>
      <c r="G11" s="5"/>
      <c r="H11" s="2"/>
      <c r="I11" s="5"/>
      <c r="J11" s="22"/>
      <c r="K11" s="16"/>
      <c r="L11" s="18"/>
      <c r="M11" s="19"/>
    </row>
    <row r="12" spans="1:13" x14ac:dyDescent="0.3">
      <c r="A12" t="s">
        <v>66</v>
      </c>
      <c r="B12" t="s">
        <v>10</v>
      </c>
      <c r="C12" s="48">
        <v>170</v>
      </c>
      <c r="D12" s="6"/>
      <c r="E12" s="8"/>
      <c r="F12" s="7"/>
      <c r="G12" s="5"/>
      <c r="H12" s="2"/>
      <c r="I12" s="5"/>
      <c r="J12" s="22"/>
      <c r="K12" s="16"/>
      <c r="L12" s="18"/>
      <c r="M12" s="19"/>
    </row>
    <row r="13" spans="1:13" x14ac:dyDescent="0.3">
      <c r="A13" t="s">
        <v>30</v>
      </c>
      <c r="B13" t="s">
        <v>28</v>
      </c>
      <c r="C13" s="48">
        <v>180</v>
      </c>
      <c r="D13" s="6"/>
      <c r="E13" s="8"/>
      <c r="F13" s="7"/>
      <c r="G13" s="5"/>
      <c r="H13" s="2"/>
      <c r="I13" s="5"/>
      <c r="J13" s="22"/>
      <c r="K13" s="16"/>
      <c r="L13" s="18"/>
      <c r="M13" s="19"/>
    </row>
    <row r="14" spans="1:13" x14ac:dyDescent="0.3">
      <c r="A14" t="s">
        <v>53</v>
      </c>
      <c r="B14" t="s">
        <v>18</v>
      </c>
      <c r="C14" s="49">
        <v>180</v>
      </c>
      <c r="D14" s="24"/>
      <c r="E14" s="25"/>
      <c r="F14" s="7"/>
      <c r="G14" s="5"/>
      <c r="H14" s="2"/>
      <c r="I14" s="5"/>
      <c r="J14" s="22"/>
      <c r="K14" s="16"/>
      <c r="L14" s="18"/>
      <c r="M14" s="19"/>
    </row>
    <row r="15" spans="1:13" x14ac:dyDescent="0.3">
      <c r="A15" t="s">
        <v>78</v>
      </c>
      <c r="B15" t="s">
        <v>32</v>
      </c>
      <c r="C15" s="48">
        <v>190</v>
      </c>
      <c r="D15" s="6"/>
      <c r="E15" s="8"/>
      <c r="F15" s="7"/>
      <c r="G15" s="5"/>
      <c r="H15" s="2"/>
      <c r="I15" s="5"/>
      <c r="J15" s="22"/>
      <c r="K15" s="16"/>
      <c r="L15" s="18"/>
      <c r="M15" s="19"/>
    </row>
    <row r="16" spans="1:13" x14ac:dyDescent="0.3">
      <c r="A16" t="s">
        <v>19</v>
      </c>
      <c r="B16" t="s">
        <v>10</v>
      </c>
      <c r="C16" s="48">
        <v>200</v>
      </c>
      <c r="D16" s="6"/>
      <c r="E16" s="8"/>
      <c r="F16" s="7"/>
      <c r="G16" s="5"/>
      <c r="H16" s="2"/>
      <c r="I16" s="5"/>
      <c r="J16" s="22"/>
      <c r="K16" s="16"/>
      <c r="L16" s="18"/>
      <c r="M16" s="19"/>
    </row>
    <row r="17" spans="1:13" x14ac:dyDescent="0.3">
      <c r="A17" t="s">
        <v>23</v>
      </c>
      <c r="B17" t="s">
        <v>10</v>
      </c>
      <c r="C17" s="48">
        <v>210</v>
      </c>
      <c r="D17" s="6"/>
      <c r="E17" s="8"/>
      <c r="F17" s="7"/>
      <c r="G17" s="5"/>
      <c r="H17" s="2"/>
      <c r="I17" s="5"/>
      <c r="J17" s="22"/>
      <c r="K17" s="16"/>
      <c r="L17" s="18"/>
      <c r="M17" s="19"/>
    </row>
    <row r="18" spans="1:13" x14ac:dyDescent="0.3">
      <c r="A18" t="s">
        <v>47</v>
      </c>
      <c r="B18" t="s">
        <v>10</v>
      </c>
      <c r="C18" s="48">
        <v>250</v>
      </c>
      <c r="D18" s="6"/>
      <c r="E18" s="8"/>
      <c r="F18" s="7"/>
      <c r="G18" s="5"/>
      <c r="H18" s="2"/>
      <c r="I18" s="5"/>
      <c r="J18" s="22"/>
      <c r="K18" s="16"/>
      <c r="L18" s="18"/>
      <c r="M18" s="19"/>
    </row>
    <row r="19" spans="1:13" ht="15" thickBot="1" x14ac:dyDescent="0.35">
      <c r="A19" t="s">
        <v>54</v>
      </c>
      <c r="B19" t="s">
        <v>55</v>
      </c>
      <c r="C19" s="51">
        <v>290</v>
      </c>
      <c r="D19" s="6"/>
      <c r="E19" s="8"/>
      <c r="F19" s="7"/>
      <c r="G19" s="5"/>
      <c r="H19" s="2"/>
      <c r="I19" s="5"/>
      <c r="J19" s="22"/>
      <c r="K19" s="16"/>
      <c r="L19" s="18"/>
      <c r="M19" s="19"/>
    </row>
    <row r="20" spans="1:13" ht="15" thickTop="1" x14ac:dyDescent="0.3">
      <c r="C20" s="50">
        <f>SUM(C3:C19)</f>
        <v>2661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7356-E698-455D-8935-1EFED4279954}">
  <dimension ref="A1:C20"/>
  <sheetViews>
    <sheetView workbookViewId="0">
      <selection activeCell="I13" sqref="I13"/>
    </sheetView>
  </sheetViews>
  <sheetFormatPr defaultRowHeight="14.4" x14ac:dyDescent="0.3"/>
  <cols>
    <col min="1" max="1" width="20.77734375" customWidth="1"/>
    <col min="2" max="2" width="28.77734375" customWidth="1"/>
  </cols>
  <sheetData>
    <row r="1" spans="1:3" x14ac:dyDescent="0.3">
      <c r="A1" t="s">
        <v>147</v>
      </c>
    </row>
    <row r="2" spans="1:3" ht="42" customHeight="1" x14ac:dyDescent="0.3">
      <c r="A2" s="1" t="s">
        <v>0</v>
      </c>
      <c r="B2" s="1" t="s">
        <v>1</v>
      </c>
      <c r="C2" s="26" t="s">
        <v>112</v>
      </c>
    </row>
    <row r="3" spans="1:3" ht="12" customHeight="1" x14ac:dyDescent="0.3">
      <c r="A3" t="s">
        <v>89</v>
      </c>
      <c r="B3" t="s">
        <v>12</v>
      </c>
      <c r="C3" s="1">
        <v>320</v>
      </c>
    </row>
    <row r="4" spans="1:3" ht="12" customHeight="1" x14ac:dyDescent="0.3">
      <c r="A4" t="s">
        <v>13</v>
      </c>
      <c r="B4" t="s">
        <v>12</v>
      </c>
      <c r="C4" s="28">
        <v>100</v>
      </c>
    </row>
    <row r="5" spans="1:3" ht="12" customHeight="1" x14ac:dyDescent="0.3">
      <c r="A5" t="s">
        <v>11</v>
      </c>
      <c r="B5" t="s">
        <v>12</v>
      </c>
      <c r="C5" s="30">
        <v>30</v>
      </c>
    </row>
    <row r="6" spans="1:3" ht="12" customHeight="1" x14ac:dyDescent="0.3">
      <c r="A6" t="s">
        <v>63</v>
      </c>
      <c r="B6" t="s">
        <v>22</v>
      </c>
      <c r="C6" s="29">
        <v>290</v>
      </c>
    </row>
    <row r="7" spans="1:3" ht="12" customHeight="1" x14ac:dyDescent="0.3">
      <c r="A7" t="s">
        <v>44</v>
      </c>
      <c r="B7" t="s">
        <v>22</v>
      </c>
      <c r="C7" s="27">
        <v>250</v>
      </c>
    </row>
    <row r="8" spans="1:3" ht="12" customHeight="1" x14ac:dyDescent="0.3">
      <c r="A8" t="s">
        <v>80</v>
      </c>
      <c r="B8" t="s">
        <v>25</v>
      </c>
      <c r="C8" s="27">
        <v>320</v>
      </c>
    </row>
    <row r="9" spans="1:3" ht="12" customHeight="1" x14ac:dyDescent="0.3">
      <c r="A9" t="s">
        <v>24</v>
      </c>
      <c r="B9" t="s">
        <v>25</v>
      </c>
      <c r="C9" s="27">
        <v>160</v>
      </c>
    </row>
    <row r="10" spans="1:3" ht="12" customHeight="1" x14ac:dyDescent="0.3">
      <c r="A10" t="s">
        <v>9</v>
      </c>
      <c r="B10" t="s">
        <v>10</v>
      </c>
      <c r="C10" s="30">
        <v>40</v>
      </c>
    </row>
    <row r="11" spans="1:3" ht="12" customHeight="1" x14ac:dyDescent="0.3">
      <c r="A11" t="s">
        <v>26</v>
      </c>
      <c r="B11" t="s">
        <v>10</v>
      </c>
      <c r="C11" s="27">
        <v>160</v>
      </c>
    </row>
    <row r="12" spans="1:3" ht="12" customHeight="1" x14ac:dyDescent="0.3">
      <c r="A12" t="s">
        <v>67</v>
      </c>
      <c r="B12" t="s">
        <v>32</v>
      </c>
      <c r="C12" s="29">
        <v>440</v>
      </c>
    </row>
    <row r="13" spans="1:3" ht="12" customHeight="1" x14ac:dyDescent="0.3">
      <c r="A13" t="s">
        <v>50</v>
      </c>
      <c r="B13" t="s">
        <v>32</v>
      </c>
      <c r="C13" s="27">
        <v>150</v>
      </c>
    </row>
    <row r="14" spans="1:3" ht="12" customHeight="1" x14ac:dyDescent="0.3">
      <c r="A14" t="s">
        <v>68</v>
      </c>
      <c r="B14" t="s">
        <v>32</v>
      </c>
      <c r="C14" s="27">
        <v>150</v>
      </c>
    </row>
    <row r="15" spans="1:3" ht="12" customHeight="1" x14ac:dyDescent="0.3">
      <c r="A15" t="s">
        <v>75</v>
      </c>
      <c r="B15" t="s">
        <v>18</v>
      </c>
      <c r="C15" s="27">
        <v>180</v>
      </c>
    </row>
    <row r="16" spans="1:3" ht="12" customHeight="1" x14ac:dyDescent="0.3">
      <c r="A16" t="s">
        <v>29</v>
      </c>
      <c r="B16" t="s">
        <v>18</v>
      </c>
      <c r="C16" s="27">
        <v>100</v>
      </c>
    </row>
    <row r="17" spans="1:3" ht="12" customHeight="1" x14ac:dyDescent="0.3">
      <c r="A17" t="s">
        <v>87</v>
      </c>
      <c r="B17" t="s">
        <v>55</v>
      </c>
      <c r="C17" s="27">
        <v>40</v>
      </c>
    </row>
    <row r="18" spans="1:3" ht="12" customHeight="1" x14ac:dyDescent="0.3">
      <c r="A18" t="s">
        <v>85</v>
      </c>
      <c r="B18" t="s">
        <v>55</v>
      </c>
      <c r="C18" s="29">
        <v>151</v>
      </c>
    </row>
    <row r="19" spans="1:3" ht="12" customHeight="1" x14ac:dyDescent="0.3">
      <c r="A19">
        <f>COUNTA(A4:A18)</f>
        <v>15</v>
      </c>
      <c r="C19" s="30"/>
    </row>
    <row r="20" spans="1:3" ht="12" customHeight="1" x14ac:dyDescent="0.3">
      <c r="A20" s="10" t="s">
        <v>6</v>
      </c>
      <c r="B20" s="11"/>
      <c r="C20" s="45">
        <f>SUM(C3:C19)</f>
        <v>2881</v>
      </c>
    </row>
  </sheetData>
  <sortState xmlns:xlrd2="http://schemas.microsoft.com/office/spreadsheetml/2017/richdata2" ref="A4:C18">
    <sortCondition ref="B4:B18"/>
    <sortCondition ref="A4:A18"/>
  </sortState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6013-243F-476B-A7FC-0A2B13E6731B}">
  <dimension ref="A1:D6"/>
  <sheetViews>
    <sheetView workbookViewId="0">
      <selection activeCell="J15" sqref="J15"/>
    </sheetView>
  </sheetViews>
  <sheetFormatPr defaultRowHeight="14.4" x14ac:dyDescent="0.3"/>
  <cols>
    <col min="1" max="1" width="13.44140625" customWidth="1"/>
    <col min="2" max="2" width="24" customWidth="1"/>
  </cols>
  <sheetData>
    <row r="1" spans="1:4" ht="42" customHeight="1" x14ac:dyDescent="0.3">
      <c r="A1" s="1" t="s">
        <v>0</v>
      </c>
      <c r="B1" s="1" t="s">
        <v>1</v>
      </c>
      <c r="C1" s="26" t="s">
        <v>112</v>
      </c>
      <c r="D1" s="15" t="s">
        <v>148</v>
      </c>
    </row>
    <row r="2" spans="1:4" ht="12" customHeight="1" x14ac:dyDescent="0.3">
      <c r="A2" t="s">
        <v>58</v>
      </c>
      <c r="B2" t="s">
        <v>12</v>
      </c>
      <c r="C2" s="27">
        <v>200</v>
      </c>
      <c r="D2" s="19"/>
    </row>
    <row r="3" spans="1:4" ht="12" customHeight="1" x14ac:dyDescent="0.3">
      <c r="A3" t="s">
        <v>73</v>
      </c>
      <c r="B3" t="s">
        <v>18</v>
      </c>
      <c r="C3" s="27">
        <v>220</v>
      </c>
      <c r="D3" s="19"/>
    </row>
    <row r="4" spans="1:4" ht="12" customHeight="1" x14ac:dyDescent="0.3">
      <c r="A4" t="s">
        <v>21</v>
      </c>
      <c r="B4" t="s">
        <v>22</v>
      </c>
      <c r="C4" s="29">
        <v>400</v>
      </c>
      <c r="D4" s="19"/>
    </row>
    <row r="5" spans="1:4" ht="12" customHeight="1" x14ac:dyDescent="0.3">
      <c r="A5">
        <f>COUNTA(A2:A4)</f>
        <v>3</v>
      </c>
      <c r="C5" s="30"/>
    </row>
    <row r="6" spans="1:4" ht="19.5" customHeight="1" x14ac:dyDescent="0.3">
      <c r="A6" s="10" t="s">
        <v>149</v>
      </c>
      <c r="B6" s="11"/>
      <c r="C6" s="45">
        <f>SUM(C2:C4)</f>
        <v>820</v>
      </c>
      <c r="D6" s="19" t="s">
        <v>8</v>
      </c>
    </row>
  </sheetData>
  <sortState xmlns:xlrd2="http://schemas.microsoft.com/office/spreadsheetml/2017/richdata2" ref="A2:G5">
    <sortCondition descending="1" ref="D2:D5"/>
    <sortCondition ref="C2:C5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1DEC-6A9D-4051-8286-CFA664F0BDC1}">
  <dimension ref="A4:O20"/>
  <sheetViews>
    <sheetView workbookViewId="0">
      <selection activeCell="A19" sqref="A19"/>
    </sheetView>
  </sheetViews>
  <sheetFormatPr defaultRowHeight="14.4" x14ac:dyDescent="0.3"/>
  <cols>
    <col min="1" max="1" width="23.77734375" customWidth="1"/>
    <col min="2" max="2" width="20.77734375" customWidth="1"/>
    <col min="3" max="3" width="10.5546875" customWidth="1"/>
    <col min="4" max="4" width="6.21875" customWidth="1"/>
    <col min="5" max="5" width="29.21875" customWidth="1"/>
  </cols>
  <sheetData>
    <row r="4" spans="1:15" x14ac:dyDescent="0.3">
      <c r="A4" s="1" t="s">
        <v>116</v>
      </c>
      <c r="B4" s="1" t="s">
        <v>117</v>
      </c>
      <c r="C4" s="1" t="s">
        <v>118</v>
      </c>
      <c r="D4" s="1" t="s">
        <v>119</v>
      </c>
      <c r="E4" s="1" t="s">
        <v>107</v>
      </c>
    </row>
    <row r="5" spans="1:15" x14ac:dyDescent="0.3">
      <c r="A5" t="s">
        <v>41</v>
      </c>
      <c r="B5" t="s">
        <v>22</v>
      </c>
      <c r="C5" s="20">
        <v>9</v>
      </c>
      <c r="D5" s="1">
        <v>2019</v>
      </c>
      <c r="E5" t="s">
        <v>113</v>
      </c>
    </row>
    <row r="6" spans="1:15" x14ac:dyDescent="0.3">
      <c r="A6" t="s">
        <v>34</v>
      </c>
      <c r="B6" t="s">
        <v>12</v>
      </c>
      <c r="C6" s="20">
        <v>27</v>
      </c>
      <c r="D6" s="1">
        <v>2019</v>
      </c>
      <c r="E6" t="s">
        <v>114</v>
      </c>
    </row>
    <row r="7" spans="1:15" x14ac:dyDescent="0.3">
      <c r="A7" t="s">
        <v>96</v>
      </c>
      <c r="B7" t="s">
        <v>25</v>
      </c>
      <c r="C7" s="20">
        <v>6</v>
      </c>
      <c r="D7" s="1">
        <v>2019</v>
      </c>
      <c r="E7" t="s">
        <v>111</v>
      </c>
    </row>
    <row r="8" spans="1:15" x14ac:dyDescent="0.3">
      <c r="A8" t="s">
        <v>59</v>
      </c>
      <c r="B8" t="s">
        <v>12</v>
      </c>
      <c r="C8" s="20">
        <v>7</v>
      </c>
      <c r="D8" s="1">
        <v>2019</v>
      </c>
      <c r="E8" t="s">
        <v>120</v>
      </c>
    </row>
    <row r="9" spans="1:15" ht="12" customHeight="1" thickBot="1" x14ac:dyDescent="0.35">
      <c r="A9" t="s">
        <v>100</v>
      </c>
      <c r="B9" t="s">
        <v>32</v>
      </c>
      <c r="C9" s="85">
        <v>18</v>
      </c>
      <c r="D9" s="1">
        <v>2019</v>
      </c>
      <c r="E9" s="28" t="s">
        <v>143</v>
      </c>
      <c r="F9" s="24"/>
      <c r="G9" s="25"/>
      <c r="H9" s="7"/>
      <c r="I9" s="5"/>
      <c r="J9" s="2"/>
      <c r="K9" s="5"/>
      <c r="L9" s="22"/>
      <c r="M9" s="16"/>
      <c r="N9" s="18"/>
      <c r="O9" s="18"/>
    </row>
    <row r="10" spans="1:15" ht="12" customHeight="1" thickTop="1" x14ac:dyDescent="0.3">
      <c r="C10" s="87">
        <f>SUM(C5:C9)</f>
        <v>67</v>
      </c>
      <c r="D10" s="1"/>
      <c r="E10" s="28"/>
      <c r="F10" s="24"/>
      <c r="G10" s="25"/>
      <c r="H10" s="7"/>
      <c r="I10" s="5"/>
      <c r="J10" s="2"/>
      <c r="K10" s="5"/>
      <c r="L10" s="22"/>
      <c r="M10" s="16"/>
      <c r="N10" s="18"/>
      <c r="O10" s="18"/>
    </row>
    <row r="11" spans="1:15" ht="12" customHeight="1" x14ac:dyDescent="0.3">
      <c r="C11" s="20"/>
      <c r="D11" s="1"/>
      <c r="E11" s="28"/>
      <c r="F11" s="24"/>
      <c r="G11" s="25"/>
      <c r="H11" s="7"/>
      <c r="I11" s="5"/>
      <c r="J11" s="2"/>
      <c r="K11" s="5"/>
      <c r="L11" s="22"/>
      <c r="M11" s="16"/>
      <c r="N11" s="18"/>
      <c r="O11" s="18"/>
    </row>
    <row r="12" spans="1:15" ht="12" customHeight="1" x14ac:dyDescent="0.3">
      <c r="A12" t="s">
        <v>52</v>
      </c>
      <c r="B12" t="s">
        <v>28</v>
      </c>
      <c r="C12" s="20">
        <v>7</v>
      </c>
      <c r="D12" s="1">
        <v>2020</v>
      </c>
      <c r="E12" s="28" t="s">
        <v>144</v>
      </c>
      <c r="F12" s="24"/>
      <c r="G12" s="25"/>
      <c r="H12" s="7"/>
      <c r="I12" s="5"/>
      <c r="J12" s="2"/>
      <c r="K12" s="5"/>
      <c r="L12" s="22"/>
      <c r="M12" s="16"/>
      <c r="N12" s="18"/>
      <c r="O12" s="18"/>
    </row>
    <row r="13" spans="1:15" ht="12" customHeight="1" x14ac:dyDescent="0.3">
      <c r="A13" t="s">
        <v>92</v>
      </c>
      <c r="B13" t="s">
        <v>157</v>
      </c>
      <c r="C13" s="20">
        <v>4</v>
      </c>
      <c r="D13" s="1">
        <v>2020</v>
      </c>
      <c r="E13" s="28" t="s">
        <v>158</v>
      </c>
      <c r="F13" s="24"/>
      <c r="G13" s="25"/>
      <c r="H13" s="7"/>
      <c r="I13" s="5"/>
      <c r="J13" s="2"/>
      <c r="K13" s="5"/>
      <c r="L13" s="22"/>
      <c r="M13" s="16"/>
      <c r="N13" s="18"/>
      <c r="O13" s="18"/>
    </row>
    <row r="14" spans="1:15" ht="12" customHeight="1" thickBot="1" x14ac:dyDescent="0.35">
      <c r="A14" t="s">
        <v>175</v>
      </c>
      <c r="B14" t="s">
        <v>32</v>
      </c>
      <c r="C14" s="85">
        <v>8</v>
      </c>
      <c r="D14" s="1">
        <v>2020</v>
      </c>
      <c r="E14" s="28" t="s">
        <v>176</v>
      </c>
      <c r="F14" s="24"/>
      <c r="G14" s="25"/>
      <c r="H14" s="7"/>
      <c r="I14" s="5"/>
      <c r="J14" s="2"/>
      <c r="K14" s="5"/>
      <c r="L14" s="22"/>
      <c r="M14" s="16"/>
      <c r="N14" s="18"/>
      <c r="O14" s="18"/>
    </row>
    <row r="15" spans="1:15" ht="15" thickTop="1" x14ac:dyDescent="0.3">
      <c r="C15" s="86">
        <f>SUM(C12:C14)</f>
        <v>19</v>
      </c>
      <c r="D15" s="1"/>
    </row>
    <row r="16" spans="1:15" x14ac:dyDescent="0.3">
      <c r="C16" s="84"/>
      <c r="D16" s="1"/>
    </row>
    <row r="17" spans="1:5" x14ac:dyDescent="0.3">
      <c r="A17" t="s">
        <v>90</v>
      </c>
      <c r="B17" t="s">
        <v>12</v>
      </c>
      <c r="C17" s="20">
        <v>0</v>
      </c>
      <c r="D17" s="1"/>
      <c r="E17" t="s">
        <v>110</v>
      </c>
    </row>
    <row r="18" spans="1:5" x14ac:dyDescent="0.3">
      <c r="A18" t="s">
        <v>15</v>
      </c>
      <c r="B18" t="s">
        <v>10</v>
      </c>
      <c r="C18" s="20">
        <v>0</v>
      </c>
      <c r="D18" s="1"/>
      <c r="E18" t="s">
        <v>108</v>
      </c>
    </row>
    <row r="19" spans="1:5" x14ac:dyDescent="0.3">
      <c r="A19" t="s">
        <v>57</v>
      </c>
      <c r="B19" t="s">
        <v>10</v>
      </c>
      <c r="C19" s="20">
        <v>0</v>
      </c>
      <c r="D19" s="1"/>
      <c r="E19" t="s">
        <v>109</v>
      </c>
    </row>
    <row r="20" spans="1:5" x14ac:dyDescent="0.3">
      <c r="C20" t="s">
        <v>8</v>
      </c>
    </row>
  </sheetData>
  <sortState xmlns:xlrd2="http://schemas.microsoft.com/office/spreadsheetml/2017/richdata2" ref="A5:E19">
    <sortCondition ref="D5:D19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1951-F191-4AA1-8056-B3F673F0650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70F9-BA2A-4CAE-870F-6E219BE567AE}">
  <dimension ref="A1:N33"/>
  <sheetViews>
    <sheetView workbookViewId="0">
      <selection activeCell="E8" sqref="E8"/>
    </sheetView>
  </sheetViews>
  <sheetFormatPr defaultRowHeight="14.4" x14ac:dyDescent="0.3"/>
  <cols>
    <col min="1" max="1" width="23.77734375" customWidth="1"/>
    <col min="2" max="2" width="11" customWidth="1"/>
    <col min="3" max="3" width="11.77734375" customWidth="1"/>
    <col min="4" max="4" width="10" customWidth="1"/>
    <col min="5" max="5" width="10.21875" customWidth="1"/>
  </cols>
  <sheetData>
    <row r="1" spans="1:14" x14ac:dyDescent="0.3">
      <c r="A1" s="11" t="s">
        <v>194</v>
      </c>
    </row>
    <row r="2" spans="1:14" x14ac:dyDescent="0.3">
      <c r="A2" s="11" t="s">
        <v>179</v>
      </c>
    </row>
    <row r="5" spans="1:14" x14ac:dyDescent="0.3">
      <c r="A5" s="11" t="s">
        <v>142</v>
      </c>
    </row>
    <row r="6" spans="1:14" x14ac:dyDescent="0.3">
      <c r="A6" s="36" t="s">
        <v>8</v>
      </c>
      <c r="B6" s="37" t="s">
        <v>124</v>
      </c>
      <c r="C6" s="37" t="s">
        <v>125</v>
      </c>
      <c r="D6" s="38" t="s">
        <v>177</v>
      </c>
      <c r="E6" s="36" t="s">
        <v>141</v>
      </c>
    </row>
    <row r="7" spans="1:14" x14ac:dyDescent="0.3">
      <c r="A7" s="38" t="s">
        <v>123</v>
      </c>
      <c r="B7" s="38">
        <v>84</v>
      </c>
      <c r="C7" s="38">
        <v>79</v>
      </c>
      <c r="D7" s="38">
        <f>'Cumulative Totals '!A78</f>
        <v>76</v>
      </c>
      <c r="E7" s="38">
        <f>SUM(D7-C7)</f>
        <v>-3</v>
      </c>
    </row>
    <row r="8" spans="1:14" x14ac:dyDescent="0.3">
      <c r="A8" s="38" t="s">
        <v>180</v>
      </c>
      <c r="B8" s="38">
        <v>1514</v>
      </c>
      <c r="C8" s="38">
        <v>1503</v>
      </c>
      <c r="D8" s="38">
        <f>'Cumulative Totals '!D84</f>
        <v>1456</v>
      </c>
      <c r="E8" s="38">
        <f t="shared" ref="E8:E11" si="0">SUM(D8-C8)</f>
        <v>-47</v>
      </c>
    </row>
    <row r="9" spans="1:14" x14ac:dyDescent="0.3">
      <c r="A9" s="38" t="s">
        <v>137</v>
      </c>
      <c r="B9" s="38"/>
      <c r="C9" s="38">
        <v>221</v>
      </c>
      <c r="D9" s="38">
        <v>214</v>
      </c>
      <c r="E9" s="38">
        <f t="shared" si="0"/>
        <v>-7</v>
      </c>
    </row>
    <row r="10" spans="1:14" x14ac:dyDescent="0.3">
      <c r="A10" s="38" t="s">
        <v>135</v>
      </c>
      <c r="B10" s="36"/>
      <c r="C10" s="38">
        <v>18</v>
      </c>
      <c r="D10" s="38">
        <v>18</v>
      </c>
      <c r="E10" s="38">
        <f t="shared" si="0"/>
        <v>0</v>
      </c>
    </row>
    <row r="11" spans="1:14" x14ac:dyDescent="0.3">
      <c r="A11" s="38" t="s">
        <v>136</v>
      </c>
      <c r="B11" s="36"/>
      <c r="C11" s="38">
        <v>11</v>
      </c>
      <c r="D11" s="38">
        <v>13</v>
      </c>
      <c r="E11" s="38">
        <f t="shared" si="0"/>
        <v>2</v>
      </c>
    </row>
    <row r="12" spans="1:14" x14ac:dyDescent="0.3">
      <c r="A12" s="78" t="s">
        <v>181</v>
      </c>
    </row>
    <row r="13" spans="1:14" x14ac:dyDescent="0.3">
      <c r="A13" s="76"/>
    </row>
    <row r="14" spans="1:14" x14ac:dyDescent="0.3">
      <c r="A14" s="1"/>
    </row>
    <row r="15" spans="1:14" x14ac:dyDescent="0.3">
      <c r="A15" s="11" t="s">
        <v>126</v>
      </c>
      <c r="N15" t="s">
        <v>8</v>
      </c>
    </row>
    <row r="16" spans="1:14" x14ac:dyDescent="0.3">
      <c r="A16" s="39" t="s">
        <v>127</v>
      </c>
      <c r="B16" s="38">
        <v>-19</v>
      </c>
      <c r="C16" s="35" t="s">
        <v>178</v>
      </c>
      <c r="D16" s="35"/>
      <c r="N16" t="s">
        <v>8</v>
      </c>
    </row>
    <row r="17" spans="1:3" x14ac:dyDescent="0.3">
      <c r="A17" s="39" t="s">
        <v>128</v>
      </c>
      <c r="B17" s="38">
        <v>-122</v>
      </c>
      <c r="C17" s="35" t="s">
        <v>8</v>
      </c>
    </row>
    <row r="18" spans="1:3" x14ac:dyDescent="0.3">
      <c r="A18" s="39" t="s">
        <v>129</v>
      </c>
      <c r="B18" s="40">
        <v>94</v>
      </c>
      <c r="C18" s="35" t="s">
        <v>8</v>
      </c>
    </row>
    <row r="19" spans="1:3" x14ac:dyDescent="0.3">
      <c r="A19" s="42" t="s">
        <v>134</v>
      </c>
      <c r="B19" s="17">
        <f>-19-122+94</f>
        <v>-47</v>
      </c>
    </row>
    <row r="20" spans="1:3" x14ac:dyDescent="0.3">
      <c r="A20" s="42"/>
      <c r="B20" s="17"/>
    </row>
    <row r="21" spans="1:3" x14ac:dyDescent="0.3">
      <c r="A21" s="42" t="s">
        <v>138</v>
      </c>
    </row>
    <row r="22" spans="1:3" x14ac:dyDescent="0.3">
      <c r="A22" s="39" t="s">
        <v>8</v>
      </c>
      <c r="B22" s="38" t="s">
        <v>139</v>
      </c>
      <c r="C22" s="38" t="s">
        <v>123</v>
      </c>
    </row>
    <row r="23" spans="1:3" x14ac:dyDescent="0.3">
      <c r="A23" s="41" t="s">
        <v>12</v>
      </c>
      <c r="B23" s="38">
        <f>SUM('Cumulative Totals '!D2:D13)</f>
        <v>283</v>
      </c>
      <c r="C23" s="38">
        <f>COUNT('Cumulative Totals '!D2:D13)</f>
        <v>12</v>
      </c>
    </row>
    <row r="24" spans="1:3" x14ac:dyDescent="0.3">
      <c r="A24" s="41" t="s">
        <v>195</v>
      </c>
      <c r="B24" s="38">
        <f>SUM('Cumulative Totals '!D14:D17)</f>
        <v>121</v>
      </c>
      <c r="C24" s="38">
        <v>4</v>
      </c>
    </row>
    <row r="25" spans="1:3" x14ac:dyDescent="0.3">
      <c r="A25" s="41" t="s">
        <v>22</v>
      </c>
      <c r="B25" s="38">
        <f>SUM('Cumulative Totals '!D18:D26)</f>
        <v>178</v>
      </c>
      <c r="C25" s="38">
        <f>COUNT('Cumulative Totals '!D18:D26)</f>
        <v>9</v>
      </c>
    </row>
    <row r="26" spans="1:3" x14ac:dyDescent="0.3">
      <c r="A26" s="41" t="s">
        <v>25</v>
      </c>
      <c r="B26" s="38">
        <f>SUM('Cumulative Totals '!D27:D37)</f>
        <v>221</v>
      </c>
      <c r="C26" s="38">
        <f>COUNT('Cumulative Totals '!D27:D37)</f>
        <v>11</v>
      </c>
    </row>
    <row r="27" spans="1:3" x14ac:dyDescent="0.3">
      <c r="A27" s="41" t="s">
        <v>10</v>
      </c>
      <c r="B27" s="38">
        <f>SUM('Cumulative Totals '!D38:D47)</f>
        <v>132</v>
      </c>
      <c r="C27" s="38">
        <f>COUNT('Cumulative Totals '!D38:D47)</f>
        <v>10</v>
      </c>
    </row>
    <row r="28" spans="1:3" x14ac:dyDescent="0.3">
      <c r="A28" s="41" t="s">
        <v>32</v>
      </c>
      <c r="B28" s="38">
        <f>SUM('Cumulative Totals '!D48:D60)</f>
        <v>223</v>
      </c>
      <c r="C28" s="38">
        <f>COUNT('Cumulative Totals '!D48:D60)</f>
        <v>13</v>
      </c>
    </row>
    <row r="29" spans="1:3" x14ac:dyDescent="0.3">
      <c r="A29" s="41" t="s">
        <v>28</v>
      </c>
      <c r="B29" s="38">
        <f>SUM('Cumulative Totals '!D61:D63)</f>
        <v>67</v>
      </c>
      <c r="C29" s="38">
        <f>COUNT('Cumulative Totals '!D61:D63)</f>
        <v>3</v>
      </c>
    </row>
    <row r="30" spans="1:3" x14ac:dyDescent="0.3">
      <c r="A30" s="41" t="s">
        <v>18</v>
      </c>
      <c r="B30" s="38">
        <f>SUM('Cumulative Totals '!D64:D72)</f>
        <v>146</v>
      </c>
      <c r="C30" s="38">
        <f>COUNT('Cumulative Totals '!D64:D72)</f>
        <v>9</v>
      </c>
    </row>
    <row r="31" spans="1:3" x14ac:dyDescent="0.3">
      <c r="A31" s="41" t="s">
        <v>55</v>
      </c>
      <c r="B31" s="38">
        <f>SUM('Cumulative Totals '!D73:D77)</f>
        <v>85</v>
      </c>
      <c r="C31" s="38">
        <f>COUNT('Cumulative Totals '!D73:D77)</f>
        <v>5</v>
      </c>
    </row>
    <row r="32" spans="1:3" x14ac:dyDescent="0.3">
      <c r="A32" s="43" t="s">
        <v>140</v>
      </c>
      <c r="B32" s="44">
        <f>SUM(B23:B31)</f>
        <v>1456</v>
      </c>
      <c r="C32" s="44">
        <f>SUM(C23:C31)</f>
        <v>76</v>
      </c>
    </row>
    <row r="33" spans="1:1" ht="13.95" customHeight="1" x14ac:dyDescent="0.3">
      <c r="A33" s="2"/>
    </row>
  </sheetData>
  <pageMargins left="0.7" right="0.7" top="0.75" bottom="0.75" header="0.3" footer="0.3"/>
  <pageSetup orientation="portrait" r:id="rId1"/>
  <ignoredErrors>
    <ignoredError sqref="B25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1EDC-D7B9-45AE-968F-496CAA8422E9}">
  <dimension ref="A1:F91"/>
  <sheetViews>
    <sheetView workbookViewId="0">
      <selection activeCell="E13" sqref="E13:F13"/>
    </sheetView>
  </sheetViews>
  <sheetFormatPr defaultRowHeight="14.4" x14ac:dyDescent="0.3"/>
  <cols>
    <col min="1" max="1" width="18.5546875" customWidth="1"/>
    <col min="2" max="2" width="12.77734375" customWidth="1"/>
    <col min="3" max="3" width="9.21875" style="1"/>
    <col min="4" max="4" width="0.21875" customWidth="1"/>
    <col min="5" max="5" width="9.44140625" customWidth="1"/>
  </cols>
  <sheetData>
    <row r="1" spans="1:6" ht="42" customHeight="1" x14ac:dyDescent="0.3">
      <c r="A1" s="1" t="s">
        <v>0</v>
      </c>
      <c r="B1" s="1" t="s">
        <v>1</v>
      </c>
      <c r="C1" s="13" t="s">
        <v>145</v>
      </c>
    </row>
    <row r="2" spans="1:6" ht="12" customHeight="1" x14ac:dyDescent="0.3">
      <c r="A2" s="23" t="s">
        <v>88</v>
      </c>
      <c r="B2" s="23" t="s">
        <v>12</v>
      </c>
      <c r="C2" s="64">
        <v>9</v>
      </c>
    </row>
    <row r="3" spans="1:6" ht="12" customHeight="1" x14ac:dyDescent="0.3">
      <c r="A3" t="s">
        <v>89</v>
      </c>
      <c r="B3" t="s">
        <v>12</v>
      </c>
      <c r="C3" s="1">
        <v>32</v>
      </c>
    </row>
    <row r="4" spans="1:6" ht="12" customHeight="1" x14ac:dyDescent="0.3">
      <c r="A4" t="s">
        <v>33</v>
      </c>
      <c r="B4" t="s">
        <v>12</v>
      </c>
      <c r="C4" s="1">
        <v>11</v>
      </c>
    </row>
    <row r="5" spans="1:6" ht="12" customHeight="1" x14ac:dyDescent="0.3">
      <c r="A5" t="s">
        <v>58</v>
      </c>
      <c r="B5" t="s">
        <v>12</v>
      </c>
      <c r="C5" s="1">
        <v>20</v>
      </c>
    </row>
    <row r="6" spans="1:6" ht="12" customHeight="1" x14ac:dyDescent="0.3">
      <c r="A6" t="s">
        <v>60</v>
      </c>
      <c r="B6" t="s">
        <v>12</v>
      </c>
      <c r="C6" s="1">
        <v>21</v>
      </c>
    </row>
    <row r="7" spans="1:6" ht="12" customHeight="1" x14ac:dyDescent="0.3">
      <c r="A7" t="s">
        <v>61</v>
      </c>
      <c r="B7" t="s">
        <v>12</v>
      </c>
      <c r="C7" s="1">
        <v>19</v>
      </c>
    </row>
    <row r="8" spans="1:6" ht="12" customHeight="1" x14ac:dyDescent="0.3">
      <c r="A8" t="s">
        <v>13</v>
      </c>
      <c r="B8" t="s">
        <v>12</v>
      </c>
      <c r="C8" s="1">
        <v>10</v>
      </c>
    </row>
    <row r="9" spans="1:6" ht="12" customHeight="1" x14ac:dyDescent="0.3">
      <c r="A9" t="s">
        <v>11</v>
      </c>
      <c r="B9" t="s">
        <v>12</v>
      </c>
      <c r="C9" s="1">
        <v>3</v>
      </c>
    </row>
    <row r="10" spans="1:6" ht="12" customHeight="1" x14ac:dyDescent="0.3">
      <c r="A10" t="s">
        <v>20</v>
      </c>
      <c r="B10" t="s">
        <v>12</v>
      </c>
      <c r="C10" s="1">
        <v>12</v>
      </c>
    </row>
    <row r="11" spans="1:6" ht="12" customHeight="1" x14ac:dyDescent="0.3">
      <c r="A11" t="s">
        <v>35</v>
      </c>
      <c r="B11" t="s">
        <v>12</v>
      </c>
      <c r="C11" s="1">
        <v>12</v>
      </c>
    </row>
    <row r="12" spans="1:6" ht="12" customHeight="1" x14ac:dyDescent="0.3">
      <c r="A12" t="s">
        <v>91</v>
      </c>
      <c r="B12" t="s">
        <v>12</v>
      </c>
      <c r="C12" s="1">
        <v>10</v>
      </c>
    </row>
    <row r="13" spans="1:6" ht="12" customHeight="1" x14ac:dyDescent="0.3">
      <c r="A13" t="s">
        <v>36</v>
      </c>
      <c r="B13" t="s">
        <v>12</v>
      </c>
      <c r="C13" s="1">
        <v>14</v>
      </c>
      <c r="E13">
        <f>COUNTA(A2:A13)</f>
        <v>12</v>
      </c>
      <c r="F13">
        <f>SUM(C2:C13)</f>
        <v>173</v>
      </c>
    </row>
    <row r="14" spans="1:6" ht="12" customHeight="1" x14ac:dyDescent="0.3">
      <c r="A14" t="s">
        <v>37</v>
      </c>
      <c r="B14" t="s">
        <v>38</v>
      </c>
      <c r="C14" s="1">
        <f>44+2</f>
        <v>46</v>
      </c>
    </row>
    <row r="15" spans="1:6" ht="12" customHeight="1" x14ac:dyDescent="0.3">
      <c r="A15" t="s">
        <v>62</v>
      </c>
      <c r="B15" t="s">
        <v>38</v>
      </c>
      <c r="C15" s="1">
        <v>12</v>
      </c>
    </row>
    <row r="16" spans="1:6" ht="12" customHeight="1" x14ac:dyDescent="0.3">
      <c r="A16" t="s">
        <v>39</v>
      </c>
      <c r="B16" t="s">
        <v>38</v>
      </c>
      <c r="C16" s="1">
        <v>8</v>
      </c>
    </row>
    <row r="17" spans="1:6" ht="12" customHeight="1" x14ac:dyDescent="0.3">
      <c r="A17" t="s">
        <v>76</v>
      </c>
      <c r="B17" t="s">
        <v>38</v>
      </c>
      <c r="C17" s="1">
        <v>12</v>
      </c>
      <c r="E17">
        <f>COUNTA(A14:A17)</f>
        <v>4</v>
      </c>
      <c r="F17">
        <f>SUM(C14:C17)</f>
        <v>78</v>
      </c>
    </row>
    <row r="18" spans="1:6" ht="12" customHeight="1" x14ac:dyDescent="0.3">
      <c r="A18" t="s">
        <v>21</v>
      </c>
      <c r="B18" t="s">
        <v>22</v>
      </c>
      <c r="C18" s="1">
        <v>40</v>
      </c>
    </row>
    <row r="19" spans="1:6" ht="12" customHeight="1" x14ac:dyDescent="0.3">
      <c r="A19" t="s">
        <v>93</v>
      </c>
      <c r="B19" t="s">
        <v>22</v>
      </c>
      <c r="C19" s="1">
        <v>18</v>
      </c>
    </row>
    <row r="20" spans="1:6" ht="12" customHeight="1" x14ac:dyDescent="0.3">
      <c r="A20" t="s">
        <v>40</v>
      </c>
      <c r="B20" t="s">
        <v>22</v>
      </c>
      <c r="C20" s="1">
        <v>33</v>
      </c>
    </row>
    <row r="21" spans="1:6" ht="12" customHeight="1" x14ac:dyDescent="0.3">
      <c r="A21" t="s">
        <v>95</v>
      </c>
      <c r="B21" t="s">
        <v>22</v>
      </c>
      <c r="C21" s="1">
        <v>13</v>
      </c>
    </row>
    <row r="22" spans="1:6" ht="12" customHeight="1" x14ac:dyDescent="0.3">
      <c r="A22" t="s">
        <v>63</v>
      </c>
      <c r="B22" t="s">
        <v>22</v>
      </c>
      <c r="C22" s="1">
        <v>29</v>
      </c>
    </row>
    <row r="23" spans="1:6" ht="12" customHeight="1" x14ac:dyDescent="0.3">
      <c r="A23" t="s">
        <v>42</v>
      </c>
      <c r="B23" t="s">
        <v>22</v>
      </c>
      <c r="C23" s="1">
        <v>12</v>
      </c>
    </row>
    <row r="24" spans="1:6" ht="12" customHeight="1" x14ac:dyDescent="0.3">
      <c r="A24" t="s">
        <v>43</v>
      </c>
      <c r="B24" t="s">
        <v>22</v>
      </c>
      <c r="C24" s="1">
        <v>39</v>
      </c>
    </row>
    <row r="25" spans="1:6" ht="12" customHeight="1" x14ac:dyDescent="0.3">
      <c r="A25" t="s">
        <v>44</v>
      </c>
      <c r="B25" t="s">
        <v>22</v>
      </c>
      <c r="C25" s="1">
        <v>25</v>
      </c>
    </row>
    <row r="26" spans="1:6" ht="12" customHeight="1" x14ac:dyDescent="0.3">
      <c r="A26" t="s">
        <v>94</v>
      </c>
      <c r="B26" t="s">
        <v>22</v>
      </c>
      <c r="C26" s="1">
        <v>10</v>
      </c>
      <c r="E26">
        <f>COUNTA(A18:A26)</f>
        <v>9</v>
      </c>
      <c r="F26">
        <f>SUM(C18:C26)</f>
        <v>219</v>
      </c>
    </row>
    <row r="27" spans="1:6" ht="12" customHeight="1" x14ac:dyDescent="0.3">
      <c r="A27" t="s">
        <v>80</v>
      </c>
      <c r="B27" t="s">
        <v>25</v>
      </c>
      <c r="C27" s="1">
        <v>32</v>
      </c>
    </row>
    <row r="28" spans="1:6" ht="12" customHeight="1" x14ac:dyDescent="0.3">
      <c r="A28" t="s">
        <v>45</v>
      </c>
      <c r="B28" t="s">
        <v>25</v>
      </c>
      <c r="C28" s="1">
        <v>21</v>
      </c>
    </row>
    <row r="29" spans="1:6" ht="12" customHeight="1" x14ac:dyDescent="0.3">
      <c r="A29" t="s">
        <v>81</v>
      </c>
      <c r="B29" t="s">
        <v>25</v>
      </c>
      <c r="C29" s="1">
        <v>12</v>
      </c>
    </row>
    <row r="30" spans="1:6" ht="12" customHeight="1" x14ac:dyDescent="0.3">
      <c r="A30" t="s">
        <v>64</v>
      </c>
      <c r="B30" t="s">
        <v>25</v>
      </c>
      <c r="C30" s="1">
        <v>20</v>
      </c>
    </row>
    <row r="31" spans="1:6" ht="12" customHeight="1" x14ac:dyDescent="0.3">
      <c r="A31" t="s">
        <v>77</v>
      </c>
      <c r="B31" t="s">
        <v>25</v>
      </c>
      <c r="C31" s="1">
        <v>8</v>
      </c>
    </row>
    <row r="32" spans="1:6" ht="12" customHeight="1" x14ac:dyDescent="0.3">
      <c r="A32" s="52" t="s">
        <v>103</v>
      </c>
      <c r="B32" s="52" t="s">
        <v>25</v>
      </c>
      <c r="C32" s="53">
        <v>45</v>
      </c>
    </row>
    <row r="33" spans="1:6" ht="12" customHeight="1" x14ac:dyDescent="0.3">
      <c r="A33" t="s">
        <v>24</v>
      </c>
      <c r="B33" t="s">
        <v>25</v>
      </c>
      <c r="C33" s="1">
        <v>16</v>
      </c>
    </row>
    <row r="34" spans="1:6" ht="12" customHeight="1" x14ac:dyDescent="0.3">
      <c r="A34" t="s">
        <v>86</v>
      </c>
      <c r="B34" t="s">
        <v>25</v>
      </c>
      <c r="C34" s="1">
        <v>15</v>
      </c>
    </row>
    <row r="35" spans="1:6" ht="12" customHeight="1" x14ac:dyDescent="0.3">
      <c r="A35" t="s">
        <v>97</v>
      </c>
      <c r="B35" t="s">
        <v>25</v>
      </c>
      <c r="C35" s="1">
        <v>22</v>
      </c>
      <c r="D35" s="23"/>
    </row>
    <row r="36" spans="1:6" ht="12" customHeight="1" x14ac:dyDescent="0.3">
      <c r="A36" t="s">
        <v>98</v>
      </c>
      <c r="B36" t="s">
        <v>25</v>
      </c>
      <c r="C36" s="1">
        <v>12</v>
      </c>
    </row>
    <row r="37" spans="1:6" ht="12" customHeight="1" x14ac:dyDescent="0.3">
      <c r="A37" t="s">
        <v>82</v>
      </c>
      <c r="B37" t="s">
        <v>25</v>
      </c>
      <c r="C37" s="1">
        <v>7</v>
      </c>
      <c r="E37">
        <f>COUNTA(A27:A37)</f>
        <v>11</v>
      </c>
      <c r="F37">
        <f>SUM(C27:C37)</f>
        <v>210</v>
      </c>
    </row>
    <row r="38" spans="1:6" ht="12" customHeight="1" x14ac:dyDescent="0.3">
      <c r="A38" s="52" t="s">
        <v>46</v>
      </c>
      <c r="B38" s="52" t="s">
        <v>10</v>
      </c>
      <c r="C38" s="53">
        <v>27</v>
      </c>
    </row>
    <row r="39" spans="1:6" ht="12" customHeight="1" x14ac:dyDescent="0.3">
      <c r="A39" t="s">
        <v>14</v>
      </c>
      <c r="B39" t="s">
        <v>10</v>
      </c>
      <c r="C39" s="1">
        <v>12</v>
      </c>
    </row>
    <row r="40" spans="1:6" ht="12" customHeight="1" x14ac:dyDescent="0.3">
      <c r="A40" t="s">
        <v>9</v>
      </c>
      <c r="B40" t="s">
        <v>10</v>
      </c>
      <c r="C40" s="1">
        <v>4</v>
      </c>
    </row>
    <row r="41" spans="1:6" ht="12" customHeight="1" x14ac:dyDescent="0.3">
      <c r="A41" t="s">
        <v>65</v>
      </c>
      <c r="B41" t="s">
        <v>10</v>
      </c>
      <c r="C41" s="1">
        <v>51</v>
      </c>
    </row>
    <row r="42" spans="1:6" ht="12" customHeight="1" x14ac:dyDescent="0.3">
      <c r="A42" t="s">
        <v>23</v>
      </c>
      <c r="B42" t="s">
        <v>10</v>
      </c>
      <c r="C42" s="1">
        <v>22</v>
      </c>
    </row>
    <row r="43" spans="1:6" ht="12" customHeight="1" x14ac:dyDescent="0.3">
      <c r="A43" t="s">
        <v>26</v>
      </c>
      <c r="B43" t="s">
        <v>10</v>
      </c>
      <c r="C43" s="1">
        <v>16</v>
      </c>
    </row>
    <row r="44" spans="1:6" ht="12" customHeight="1" x14ac:dyDescent="0.3">
      <c r="A44" t="s">
        <v>16</v>
      </c>
      <c r="B44" t="s">
        <v>10</v>
      </c>
      <c r="C44" s="1">
        <v>6</v>
      </c>
    </row>
    <row r="45" spans="1:6" ht="12" customHeight="1" x14ac:dyDescent="0.3">
      <c r="A45" t="s">
        <v>19</v>
      </c>
      <c r="B45" t="s">
        <v>10</v>
      </c>
      <c r="C45" s="1">
        <v>20</v>
      </c>
    </row>
    <row r="46" spans="1:6" ht="12" customHeight="1" x14ac:dyDescent="0.3">
      <c r="A46" t="s">
        <v>66</v>
      </c>
      <c r="B46" t="s">
        <v>10</v>
      </c>
      <c r="C46" s="1">
        <v>17</v>
      </c>
    </row>
    <row r="47" spans="1:6" ht="12" customHeight="1" x14ac:dyDescent="0.3">
      <c r="A47" t="s">
        <v>47</v>
      </c>
      <c r="B47" t="s">
        <v>10</v>
      </c>
      <c r="C47" s="1">
        <v>25</v>
      </c>
      <c r="E47">
        <f>COUNTA(A38:A47)</f>
        <v>10</v>
      </c>
      <c r="F47">
        <f>SUM(C38:C47)</f>
        <v>200</v>
      </c>
    </row>
    <row r="48" spans="1:6" ht="12" customHeight="1" x14ac:dyDescent="0.3">
      <c r="A48" t="s">
        <v>48</v>
      </c>
      <c r="B48" t="s">
        <v>32</v>
      </c>
      <c r="C48" s="1">
        <v>12</v>
      </c>
    </row>
    <row r="49" spans="1:6" ht="12" customHeight="1" x14ac:dyDescent="0.3">
      <c r="A49" t="s">
        <v>67</v>
      </c>
      <c r="B49" t="s">
        <v>32</v>
      </c>
      <c r="C49" s="1">
        <f>44+1</f>
        <v>45</v>
      </c>
    </row>
    <row r="50" spans="1:6" ht="12" customHeight="1" x14ac:dyDescent="0.3">
      <c r="A50" t="s">
        <v>49</v>
      </c>
      <c r="B50" t="s">
        <v>32</v>
      </c>
      <c r="C50" s="1">
        <v>11</v>
      </c>
    </row>
    <row r="51" spans="1:6" ht="12" customHeight="1" x14ac:dyDescent="0.3">
      <c r="A51" t="s">
        <v>50</v>
      </c>
      <c r="B51" t="s">
        <v>32</v>
      </c>
      <c r="C51" s="1">
        <v>15</v>
      </c>
    </row>
    <row r="52" spans="1:6" ht="12" customHeight="1" x14ac:dyDescent="0.3">
      <c r="A52" t="s">
        <v>68</v>
      </c>
      <c r="B52" t="s">
        <v>32</v>
      </c>
      <c r="C52" s="1">
        <v>15</v>
      </c>
    </row>
    <row r="53" spans="1:6" ht="12" customHeight="1" x14ac:dyDescent="0.3">
      <c r="A53" t="s">
        <v>78</v>
      </c>
      <c r="B53" t="s">
        <v>32</v>
      </c>
      <c r="C53" s="1">
        <v>19</v>
      </c>
    </row>
    <row r="54" spans="1:6" ht="12" customHeight="1" x14ac:dyDescent="0.3">
      <c r="A54" t="s">
        <v>99</v>
      </c>
      <c r="B54" t="s">
        <v>32</v>
      </c>
      <c r="C54" s="1">
        <v>12</v>
      </c>
    </row>
    <row r="55" spans="1:6" ht="12" customHeight="1" x14ac:dyDescent="0.3">
      <c r="A55" t="s">
        <v>101</v>
      </c>
      <c r="B55" t="s">
        <v>32</v>
      </c>
      <c r="C55" s="1">
        <v>10</v>
      </c>
    </row>
    <row r="56" spans="1:6" ht="12" customHeight="1" x14ac:dyDescent="0.3">
      <c r="A56" t="s">
        <v>79</v>
      </c>
      <c r="B56" t="s">
        <v>32</v>
      </c>
      <c r="C56" s="1">
        <v>7</v>
      </c>
    </row>
    <row r="57" spans="1:6" ht="12" customHeight="1" x14ac:dyDescent="0.3">
      <c r="A57" t="s">
        <v>102</v>
      </c>
      <c r="B57" t="s">
        <v>32</v>
      </c>
      <c r="C57" s="1">
        <v>15</v>
      </c>
    </row>
    <row r="58" spans="1:6" ht="12" customHeight="1" x14ac:dyDescent="0.3">
      <c r="A58" t="s">
        <v>51</v>
      </c>
      <c r="B58" t="s">
        <v>32</v>
      </c>
      <c r="C58" s="1">
        <v>36</v>
      </c>
    </row>
    <row r="59" spans="1:6" ht="12" customHeight="1" x14ac:dyDescent="0.3">
      <c r="A59" s="23" t="s">
        <v>83</v>
      </c>
      <c r="B59" s="23" t="s">
        <v>32</v>
      </c>
      <c r="C59" s="64">
        <v>9</v>
      </c>
    </row>
    <row r="60" spans="1:6" ht="12" customHeight="1" x14ac:dyDescent="0.3">
      <c r="A60" t="s">
        <v>31</v>
      </c>
      <c r="B60" t="s">
        <v>32</v>
      </c>
      <c r="C60" s="1">
        <v>33</v>
      </c>
      <c r="E60">
        <f>COUNTA(A48:A60)</f>
        <v>13</v>
      </c>
      <c r="F60">
        <f>SUM(C48:C60)</f>
        <v>239</v>
      </c>
    </row>
    <row r="61" spans="1:6" ht="12" customHeight="1" x14ac:dyDescent="0.3">
      <c r="A61" t="s">
        <v>84</v>
      </c>
      <c r="B61" t="s">
        <v>28</v>
      </c>
      <c r="C61" s="1">
        <v>6</v>
      </c>
    </row>
    <row r="62" spans="1:6" ht="12" customHeight="1" x14ac:dyDescent="0.3">
      <c r="A62" t="s">
        <v>27</v>
      </c>
      <c r="B62" t="s">
        <v>28</v>
      </c>
      <c r="C62" s="1">
        <v>24</v>
      </c>
    </row>
    <row r="63" spans="1:6" ht="12" customHeight="1" x14ac:dyDescent="0.3">
      <c r="A63" t="s">
        <v>30</v>
      </c>
      <c r="B63" t="s">
        <v>28</v>
      </c>
      <c r="C63" s="1">
        <v>18</v>
      </c>
      <c r="F63">
        <f>SUM(C61:C63)</f>
        <v>48</v>
      </c>
    </row>
    <row r="64" spans="1:6" ht="12" customHeight="1" x14ac:dyDescent="0.3">
      <c r="A64" t="s">
        <v>73</v>
      </c>
      <c r="B64" t="s">
        <v>18</v>
      </c>
      <c r="C64" s="1">
        <v>22</v>
      </c>
    </row>
    <row r="65" spans="1:6" ht="12" customHeight="1" x14ac:dyDescent="0.3">
      <c r="A65" t="s">
        <v>75</v>
      </c>
      <c r="B65" t="s">
        <v>18</v>
      </c>
      <c r="C65" s="1">
        <v>18</v>
      </c>
    </row>
    <row r="66" spans="1:6" ht="12" customHeight="1" x14ac:dyDescent="0.3">
      <c r="A66" t="s">
        <v>74</v>
      </c>
      <c r="B66" t="s">
        <v>18</v>
      </c>
      <c r="C66" s="1">
        <v>22</v>
      </c>
    </row>
    <row r="67" spans="1:6" ht="12" customHeight="1" x14ac:dyDescent="0.3">
      <c r="A67" t="s">
        <v>53</v>
      </c>
      <c r="B67" t="s">
        <v>18</v>
      </c>
      <c r="C67" s="1">
        <v>18</v>
      </c>
    </row>
    <row r="68" spans="1:6" ht="12" customHeight="1" x14ac:dyDescent="0.3">
      <c r="A68" s="52" t="s">
        <v>17</v>
      </c>
      <c r="B68" s="52" t="s">
        <v>18</v>
      </c>
      <c r="C68" s="53">
        <v>29</v>
      </c>
    </row>
    <row r="69" spans="1:6" ht="12" customHeight="1" x14ac:dyDescent="0.3">
      <c r="A69" t="s">
        <v>29</v>
      </c>
      <c r="B69" t="s">
        <v>18</v>
      </c>
      <c r="C69" s="1">
        <v>10</v>
      </c>
    </row>
    <row r="70" spans="1:6" ht="12" customHeight="1" x14ac:dyDescent="0.3">
      <c r="A70" t="s">
        <v>69</v>
      </c>
      <c r="B70" t="s">
        <v>18</v>
      </c>
      <c r="C70" s="1">
        <v>30</v>
      </c>
    </row>
    <row r="71" spans="1:6" ht="12" customHeight="1" x14ac:dyDescent="0.3">
      <c r="A71" t="s">
        <v>70</v>
      </c>
      <c r="B71" t="s">
        <v>18</v>
      </c>
      <c r="C71" s="1">
        <v>15</v>
      </c>
    </row>
    <row r="72" spans="1:6" ht="12" customHeight="1" x14ac:dyDescent="0.3">
      <c r="A72" t="s">
        <v>71</v>
      </c>
      <c r="B72" t="s">
        <v>18</v>
      </c>
      <c r="C72" s="1">
        <v>16</v>
      </c>
      <c r="E72">
        <f>COUNTA(A64:A72)</f>
        <v>9</v>
      </c>
      <c r="F72">
        <f>SUM(C64:C72)</f>
        <v>180</v>
      </c>
    </row>
    <row r="73" spans="1:6" ht="12" customHeight="1" x14ac:dyDescent="0.3">
      <c r="A73" t="s">
        <v>72</v>
      </c>
      <c r="B73" t="s">
        <v>55</v>
      </c>
      <c r="C73" s="1">
        <v>53</v>
      </c>
    </row>
    <row r="74" spans="1:6" ht="12" customHeight="1" x14ac:dyDescent="0.3">
      <c r="A74" t="s">
        <v>87</v>
      </c>
      <c r="B74" t="s">
        <v>55</v>
      </c>
      <c r="C74" s="1">
        <v>4</v>
      </c>
    </row>
    <row r="75" spans="1:6" ht="12" customHeight="1" x14ac:dyDescent="0.3">
      <c r="A75" t="s">
        <v>54</v>
      </c>
      <c r="B75" t="s">
        <v>55</v>
      </c>
      <c r="C75" s="1">
        <v>29</v>
      </c>
    </row>
    <row r="76" spans="1:6" ht="12" customHeight="1" x14ac:dyDescent="0.3">
      <c r="A76" t="s">
        <v>56</v>
      </c>
      <c r="B76" t="s">
        <v>55</v>
      </c>
      <c r="C76" s="1">
        <v>9</v>
      </c>
    </row>
    <row r="77" spans="1:6" ht="12" customHeight="1" x14ac:dyDescent="0.3">
      <c r="A77" t="s">
        <v>85</v>
      </c>
      <c r="B77" t="s">
        <v>55</v>
      </c>
      <c r="C77" s="1">
        <v>15</v>
      </c>
      <c r="E77">
        <f>COUNTA(A73:A77)</f>
        <v>5</v>
      </c>
      <c r="F77">
        <f>SUM(C73:C77)</f>
        <v>110</v>
      </c>
    </row>
    <row r="78" spans="1:6" ht="12" customHeight="1" x14ac:dyDescent="0.3">
      <c r="A78">
        <f>COUNTA(A2:A77)</f>
        <v>76</v>
      </c>
      <c r="C78"/>
    </row>
    <row r="79" spans="1:6" ht="12" customHeight="1" x14ac:dyDescent="0.3">
      <c r="A79" s="10" t="s">
        <v>6</v>
      </c>
      <c r="B79" s="11"/>
      <c r="C79" s="17">
        <f>SUM(C2:C78)</f>
        <v>1457</v>
      </c>
    </row>
    <row r="80" spans="1:6" ht="12" customHeight="1" x14ac:dyDescent="0.3">
      <c r="C80" s="1" t="s">
        <v>8</v>
      </c>
    </row>
    <row r="82" spans="1:3" ht="12" customHeight="1" x14ac:dyDescent="0.3">
      <c r="A82" s="9" t="s">
        <v>131</v>
      </c>
      <c r="C82" s="1">
        <f>C79</f>
        <v>1457</v>
      </c>
    </row>
    <row r="83" spans="1:3" ht="12" customHeight="1" thickBot="1" x14ac:dyDescent="0.35">
      <c r="A83" s="9" t="s">
        <v>130</v>
      </c>
      <c r="C83" s="34">
        <v>18</v>
      </c>
    </row>
    <row r="84" spans="1:3" ht="12" customHeight="1" thickTop="1" x14ac:dyDescent="0.3">
      <c r="A84" s="9"/>
      <c r="C84" s="1">
        <f>SUM(C82:C83)</f>
        <v>1475</v>
      </c>
    </row>
    <row r="85" spans="1:3" ht="12" customHeight="1" thickBot="1" x14ac:dyDescent="0.35">
      <c r="A85" s="9" t="s">
        <v>132</v>
      </c>
      <c r="C85" s="34">
        <v>-20</v>
      </c>
    </row>
    <row r="86" spans="1:3" ht="12" customHeight="1" thickTop="1" x14ac:dyDescent="0.3">
      <c r="A86" s="9"/>
      <c r="C86" s="1">
        <f>(C82+C83+C85)</f>
        <v>1455</v>
      </c>
    </row>
    <row r="87" spans="1:3" ht="12" customHeight="1" x14ac:dyDescent="0.3">
      <c r="A87" s="9"/>
    </row>
    <row r="88" spans="1:3" ht="12" customHeight="1" x14ac:dyDescent="0.3">
      <c r="A88" s="9" t="s">
        <v>133</v>
      </c>
      <c r="C88" s="1">
        <v>1435</v>
      </c>
    </row>
    <row r="89" spans="1:3" ht="12" customHeight="1" x14ac:dyDescent="0.3">
      <c r="C89" s="1">
        <f>C86-C88</f>
        <v>20</v>
      </c>
    </row>
    <row r="90" spans="1:3" ht="12" customHeight="1" x14ac:dyDescent="0.3"/>
    <row r="91" spans="1:3" ht="12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1E11-911C-41C7-A06A-D60F104F027F}">
  <dimension ref="A1:F90"/>
  <sheetViews>
    <sheetView topLeftCell="A10" workbookViewId="0">
      <selection activeCell="A8" sqref="A8"/>
    </sheetView>
  </sheetViews>
  <sheetFormatPr defaultRowHeight="14.4" x14ac:dyDescent="0.3"/>
  <cols>
    <col min="1" max="1" width="18.5546875" customWidth="1"/>
    <col min="2" max="2" width="12.77734375" customWidth="1"/>
    <col min="3" max="3" width="9.21875" style="1" customWidth="1"/>
    <col min="4" max="4" width="9.21875" style="1"/>
  </cols>
  <sheetData>
    <row r="1" spans="1:6" x14ac:dyDescent="0.3">
      <c r="A1" t="s">
        <v>187</v>
      </c>
    </row>
    <row r="2" spans="1:6" ht="42" customHeight="1" x14ac:dyDescent="0.3">
      <c r="A2" s="1" t="s">
        <v>184</v>
      </c>
      <c r="B2" s="1" t="s">
        <v>1</v>
      </c>
      <c r="C2" s="13" t="s">
        <v>122</v>
      </c>
      <c r="D2" s="13" t="s">
        <v>145</v>
      </c>
      <c r="E2" t="s">
        <v>185</v>
      </c>
      <c r="F2" t="s">
        <v>186</v>
      </c>
    </row>
    <row r="3" spans="1:6" ht="12" customHeight="1" x14ac:dyDescent="0.3">
      <c r="A3" t="s">
        <v>87</v>
      </c>
      <c r="B3" t="s">
        <v>55</v>
      </c>
      <c r="C3" s="1">
        <v>4</v>
      </c>
      <c r="D3" s="1">
        <v>4</v>
      </c>
      <c r="E3">
        <f t="shared" ref="E3:E34" si="0">D3-C3</f>
        <v>0</v>
      </c>
      <c r="F3" s="79">
        <f t="shared" ref="F3:F34" si="1">E3/C3</f>
        <v>0</v>
      </c>
    </row>
    <row r="4" spans="1:6" ht="12" customHeight="1" x14ac:dyDescent="0.3">
      <c r="A4" t="s">
        <v>56</v>
      </c>
      <c r="B4" t="s">
        <v>55</v>
      </c>
      <c r="C4" s="1">
        <v>9</v>
      </c>
      <c r="D4" s="1">
        <v>9</v>
      </c>
      <c r="E4">
        <f t="shared" si="0"/>
        <v>0</v>
      </c>
      <c r="F4" s="79">
        <f t="shared" si="1"/>
        <v>0</v>
      </c>
    </row>
    <row r="5" spans="1:6" ht="12" customHeight="1" x14ac:dyDescent="0.3">
      <c r="A5" t="s">
        <v>85</v>
      </c>
      <c r="B5" t="s">
        <v>55</v>
      </c>
      <c r="C5" s="1">
        <f>14+1</f>
        <v>15</v>
      </c>
      <c r="D5" s="1">
        <v>15</v>
      </c>
      <c r="E5">
        <f t="shared" si="0"/>
        <v>0</v>
      </c>
      <c r="F5" s="79">
        <f t="shared" si="1"/>
        <v>0</v>
      </c>
    </row>
    <row r="6" spans="1:6" ht="12" customHeight="1" x14ac:dyDescent="0.3">
      <c r="A6" t="s">
        <v>54</v>
      </c>
      <c r="B6" t="s">
        <v>55</v>
      </c>
      <c r="C6" s="1">
        <v>33</v>
      </c>
      <c r="D6" s="1">
        <v>29</v>
      </c>
      <c r="E6">
        <f t="shared" si="0"/>
        <v>-4</v>
      </c>
      <c r="F6" s="79">
        <f t="shared" si="1"/>
        <v>-0.12121212121212122</v>
      </c>
    </row>
    <row r="7" spans="1:6" ht="12" customHeight="1" x14ac:dyDescent="0.3">
      <c r="A7" t="s">
        <v>72</v>
      </c>
      <c r="B7" t="s">
        <v>55</v>
      </c>
      <c r="C7" s="1">
        <f>48+4+1+1+2</f>
        <v>56</v>
      </c>
      <c r="D7" s="1">
        <f>53+2</f>
        <v>55</v>
      </c>
      <c r="E7">
        <f t="shared" si="0"/>
        <v>-1</v>
      </c>
      <c r="F7" s="79">
        <f t="shared" si="1"/>
        <v>-1.7857142857142856E-2</v>
      </c>
    </row>
    <row r="8" spans="1:6" ht="12" customHeight="1" x14ac:dyDescent="0.3">
      <c r="A8" t="s">
        <v>29</v>
      </c>
      <c r="B8" t="s">
        <v>18</v>
      </c>
      <c r="C8" s="1">
        <v>10</v>
      </c>
      <c r="D8" s="1">
        <v>10</v>
      </c>
      <c r="E8">
        <f t="shared" si="0"/>
        <v>0</v>
      </c>
      <c r="F8" s="79">
        <f t="shared" si="1"/>
        <v>0</v>
      </c>
    </row>
    <row r="9" spans="1:6" ht="12" customHeight="1" x14ac:dyDescent="0.3">
      <c r="A9" t="s">
        <v>70</v>
      </c>
      <c r="B9" t="s">
        <v>18</v>
      </c>
      <c r="C9" s="1">
        <v>16</v>
      </c>
      <c r="D9" s="1">
        <v>15</v>
      </c>
      <c r="E9">
        <f t="shared" si="0"/>
        <v>-1</v>
      </c>
      <c r="F9" s="79">
        <f t="shared" si="1"/>
        <v>-6.25E-2</v>
      </c>
    </row>
    <row r="10" spans="1:6" ht="12" customHeight="1" x14ac:dyDescent="0.3">
      <c r="A10" t="s">
        <v>71</v>
      </c>
      <c r="B10" t="s">
        <v>18</v>
      </c>
      <c r="C10" s="1">
        <v>17</v>
      </c>
      <c r="D10" s="1">
        <v>16</v>
      </c>
      <c r="E10">
        <f t="shared" si="0"/>
        <v>-1</v>
      </c>
      <c r="F10" s="79">
        <f t="shared" si="1"/>
        <v>-5.8823529411764705E-2</v>
      </c>
    </row>
    <row r="11" spans="1:6" ht="12" customHeight="1" x14ac:dyDescent="0.3">
      <c r="A11" t="s">
        <v>75</v>
      </c>
      <c r="B11" t="s">
        <v>18</v>
      </c>
      <c r="C11" s="1">
        <v>16</v>
      </c>
      <c r="D11" s="1">
        <v>18</v>
      </c>
      <c r="E11">
        <f t="shared" si="0"/>
        <v>2</v>
      </c>
      <c r="F11" s="79">
        <f t="shared" si="1"/>
        <v>0.125</v>
      </c>
    </row>
    <row r="12" spans="1:6" ht="12" customHeight="1" x14ac:dyDescent="0.3">
      <c r="A12" t="s">
        <v>53</v>
      </c>
      <c r="B12" t="s">
        <v>18</v>
      </c>
      <c r="C12" s="1">
        <v>19</v>
      </c>
      <c r="D12" s="1">
        <v>18</v>
      </c>
      <c r="E12">
        <f t="shared" si="0"/>
        <v>-1</v>
      </c>
      <c r="F12" s="79">
        <f t="shared" si="1"/>
        <v>-5.2631578947368418E-2</v>
      </c>
    </row>
    <row r="13" spans="1:6" ht="12" customHeight="1" x14ac:dyDescent="0.3">
      <c r="A13" t="s">
        <v>74</v>
      </c>
      <c r="B13" t="s">
        <v>18</v>
      </c>
      <c r="C13" s="1">
        <v>21</v>
      </c>
      <c r="D13" s="1">
        <v>22</v>
      </c>
      <c r="E13">
        <f t="shared" si="0"/>
        <v>1</v>
      </c>
      <c r="F13" s="79">
        <f t="shared" si="1"/>
        <v>4.7619047619047616E-2</v>
      </c>
    </row>
    <row r="14" spans="1:6" ht="12" customHeight="1" x14ac:dyDescent="0.3">
      <c r="A14" t="s">
        <v>73</v>
      </c>
      <c r="B14" t="s">
        <v>18</v>
      </c>
      <c r="C14" s="1">
        <v>24</v>
      </c>
      <c r="D14" s="1">
        <v>22</v>
      </c>
      <c r="E14">
        <f t="shared" si="0"/>
        <v>-2</v>
      </c>
      <c r="F14" s="79">
        <f t="shared" si="1"/>
        <v>-8.3333333333333329E-2</v>
      </c>
    </row>
    <row r="15" spans="1:6" ht="12" customHeight="1" x14ac:dyDescent="0.3">
      <c r="A15" t="s">
        <v>17</v>
      </c>
      <c r="B15" t="s">
        <v>18</v>
      </c>
      <c r="C15" s="1">
        <v>29</v>
      </c>
      <c r="D15" s="1">
        <v>29</v>
      </c>
      <c r="E15">
        <f t="shared" si="0"/>
        <v>0</v>
      </c>
      <c r="F15" s="79">
        <f t="shared" si="1"/>
        <v>0</v>
      </c>
    </row>
    <row r="16" spans="1:6" ht="12" customHeight="1" x14ac:dyDescent="0.3">
      <c r="A16" t="s">
        <v>69</v>
      </c>
      <c r="B16" t="s">
        <v>18</v>
      </c>
      <c r="C16" s="1">
        <v>30</v>
      </c>
      <c r="D16" s="1">
        <v>30</v>
      </c>
      <c r="E16">
        <f t="shared" si="0"/>
        <v>0</v>
      </c>
      <c r="F16" s="79">
        <f t="shared" si="1"/>
        <v>0</v>
      </c>
    </row>
    <row r="17" spans="1:6" ht="12" customHeight="1" x14ac:dyDescent="0.3">
      <c r="A17" t="s">
        <v>84</v>
      </c>
      <c r="B17" t="s">
        <v>28</v>
      </c>
      <c r="C17" s="1">
        <v>6</v>
      </c>
      <c r="D17" s="1">
        <v>6</v>
      </c>
      <c r="E17">
        <f t="shared" si="0"/>
        <v>0</v>
      </c>
      <c r="F17" s="79">
        <f t="shared" si="1"/>
        <v>0</v>
      </c>
    </row>
    <row r="18" spans="1:6" ht="12" customHeight="1" x14ac:dyDescent="0.3">
      <c r="A18" t="s">
        <v>30</v>
      </c>
      <c r="B18" t="s">
        <v>28</v>
      </c>
      <c r="C18" s="1">
        <v>17</v>
      </c>
      <c r="D18" s="1">
        <v>18</v>
      </c>
      <c r="E18">
        <f t="shared" si="0"/>
        <v>1</v>
      </c>
      <c r="F18" s="79">
        <f t="shared" si="1"/>
        <v>5.8823529411764705E-2</v>
      </c>
    </row>
    <row r="19" spans="1:6" ht="12" customHeight="1" x14ac:dyDescent="0.3">
      <c r="A19" t="s">
        <v>27</v>
      </c>
      <c r="B19" t="s">
        <v>28</v>
      </c>
      <c r="C19" s="1">
        <v>23</v>
      </c>
      <c r="D19" s="1">
        <v>24</v>
      </c>
      <c r="E19">
        <f t="shared" si="0"/>
        <v>1</v>
      </c>
      <c r="F19" s="79">
        <f t="shared" si="1"/>
        <v>4.3478260869565216E-2</v>
      </c>
    </row>
    <row r="20" spans="1:6" ht="12" customHeight="1" x14ac:dyDescent="0.3">
      <c r="A20" t="s">
        <v>79</v>
      </c>
      <c r="B20" t="s">
        <v>32</v>
      </c>
      <c r="C20" s="1">
        <v>7</v>
      </c>
      <c r="D20" s="1">
        <v>7</v>
      </c>
      <c r="E20">
        <f t="shared" si="0"/>
        <v>0</v>
      </c>
      <c r="F20" s="79">
        <f t="shared" si="1"/>
        <v>0</v>
      </c>
    </row>
    <row r="21" spans="1:6" ht="12" customHeight="1" x14ac:dyDescent="0.3">
      <c r="A21" t="s">
        <v>83</v>
      </c>
      <c r="B21" t="s">
        <v>32</v>
      </c>
      <c r="C21" s="1">
        <v>8</v>
      </c>
      <c r="D21" s="1">
        <v>8</v>
      </c>
      <c r="E21">
        <f t="shared" si="0"/>
        <v>0</v>
      </c>
      <c r="F21" s="79">
        <f t="shared" si="1"/>
        <v>0</v>
      </c>
    </row>
    <row r="22" spans="1:6" ht="12" customHeight="1" x14ac:dyDescent="0.3">
      <c r="A22" t="s">
        <v>101</v>
      </c>
      <c r="B22" t="s">
        <v>32</v>
      </c>
      <c r="C22" s="1">
        <v>18</v>
      </c>
      <c r="D22" s="1">
        <v>10</v>
      </c>
      <c r="E22">
        <f t="shared" si="0"/>
        <v>-8</v>
      </c>
      <c r="F22" s="79">
        <f t="shared" si="1"/>
        <v>-0.44444444444444442</v>
      </c>
    </row>
    <row r="23" spans="1:6" ht="12" customHeight="1" x14ac:dyDescent="0.3">
      <c r="A23" t="s">
        <v>49</v>
      </c>
      <c r="B23" t="s">
        <v>32</v>
      </c>
      <c r="C23" s="1">
        <v>13</v>
      </c>
      <c r="D23" s="1">
        <v>11</v>
      </c>
      <c r="E23">
        <f t="shared" si="0"/>
        <v>-2</v>
      </c>
      <c r="F23" s="79">
        <f t="shared" si="1"/>
        <v>-0.15384615384615385</v>
      </c>
    </row>
    <row r="24" spans="1:6" ht="12" customHeight="1" x14ac:dyDescent="0.3">
      <c r="A24" t="s">
        <v>48</v>
      </c>
      <c r="B24" t="s">
        <v>32</v>
      </c>
      <c r="C24" s="1">
        <v>11</v>
      </c>
      <c r="D24" s="1">
        <v>12</v>
      </c>
      <c r="E24">
        <f t="shared" si="0"/>
        <v>1</v>
      </c>
      <c r="F24" s="79">
        <f t="shared" si="1"/>
        <v>9.0909090909090912E-2</v>
      </c>
    </row>
    <row r="25" spans="1:6" ht="12" customHeight="1" x14ac:dyDescent="0.3">
      <c r="A25" t="s">
        <v>99</v>
      </c>
      <c r="B25" t="s">
        <v>32</v>
      </c>
      <c r="C25" s="1">
        <v>12</v>
      </c>
      <c r="D25" s="1">
        <v>12</v>
      </c>
      <c r="E25">
        <f t="shared" si="0"/>
        <v>0</v>
      </c>
      <c r="F25" s="79">
        <f t="shared" si="1"/>
        <v>0</v>
      </c>
    </row>
    <row r="26" spans="1:6" ht="12" customHeight="1" x14ac:dyDescent="0.3">
      <c r="A26" t="s">
        <v>102</v>
      </c>
      <c r="B26" t="s">
        <v>32</v>
      </c>
      <c r="C26" s="1">
        <v>13</v>
      </c>
      <c r="D26" s="1">
        <v>15</v>
      </c>
      <c r="E26">
        <f t="shared" si="0"/>
        <v>2</v>
      </c>
      <c r="F26" s="79">
        <f t="shared" si="1"/>
        <v>0.15384615384615385</v>
      </c>
    </row>
    <row r="27" spans="1:6" ht="12" customHeight="1" x14ac:dyDescent="0.3">
      <c r="A27" t="s">
        <v>50</v>
      </c>
      <c r="B27" t="s">
        <v>32</v>
      </c>
      <c r="C27" s="1">
        <v>15</v>
      </c>
      <c r="D27" s="1">
        <v>15</v>
      </c>
      <c r="E27">
        <f t="shared" si="0"/>
        <v>0</v>
      </c>
      <c r="F27" s="79">
        <f t="shared" si="1"/>
        <v>0</v>
      </c>
    </row>
    <row r="28" spans="1:6" ht="12" customHeight="1" x14ac:dyDescent="0.3">
      <c r="A28" t="s">
        <v>68</v>
      </c>
      <c r="B28" t="s">
        <v>32</v>
      </c>
      <c r="C28" s="1">
        <v>15</v>
      </c>
      <c r="D28" s="1">
        <v>15</v>
      </c>
      <c r="E28">
        <f t="shared" si="0"/>
        <v>0</v>
      </c>
      <c r="F28" s="79">
        <f t="shared" si="1"/>
        <v>0</v>
      </c>
    </row>
    <row r="29" spans="1:6" ht="12" customHeight="1" x14ac:dyDescent="0.3">
      <c r="A29" t="s">
        <v>78</v>
      </c>
      <c r="B29" t="s">
        <v>32</v>
      </c>
      <c r="C29" s="1">
        <v>19</v>
      </c>
      <c r="D29" s="1">
        <v>19</v>
      </c>
      <c r="E29">
        <f t="shared" si="0"/>
        <v>0</v>
      </c>
      <c r="F29" s="79">
        <f t="shared" si="1"/>
        <v>0</v>
      </c>
    </row>
    <row r="30" spans="1:6" ht="12" customHeight="1" x14ac:dyDescent="0.3">
      <c r="A30" t="s">
        <v>31</v>
      </c>
      <c r="B30" t="s">
        <v>32</v>
      </c>
      <c r="C30" s="1">
        <v>34</v>
      </c>
      <c r="D30" s="1">
        <v>33</v>
      </c>
      <c r="E30">
        <f t="shared" si="0"/>
        <v>-1</v>
      </c>
      <c r="F30" s="79">
        <f t="shared" si="1"/>
        <v>-2.9411764705882353E-2</v>
      </c>
    </row>
    <row r="31" spans="1:6" ht="12" customHeight="1" x14ac:dyDescent="0.3">
      <c r="A31" t="s">
        <v>51</v>
      </c>
      <c r="B31" t="s">
        <v>32</v>
      </c>
      <c r="C31" s="1">
        <v>43</v>
      </c>
      <c r="D31" s="1">
        <v>36</v>
      </c>
      <c r="E31">
        <f t="shared" si="0"/>
        <v>-7</v>
      </c>
      <c r="F31" s="79">
        <f t="shared" si="1"/>
        <v>-0.16279069767441862</v>
      </c>
    </row>
    <row r="32" spans="1:6" ht="12" customHeight="1" x14ac:dyDescent="0.3">
      <c r="A32" t="s">
        <v>67</v>
      </c>
      <c r="B32" t="s">
        <v>32</v>
      </c>
      <c r="C32" s="1">
        <v>41</v>
      </c>
      <c r="D32" s="1">
        <f>44+1</f>
        <v>45</v>
      </c>
      <c r="E32">
        <f t="shared" si="0"/>
        <v>4</v>
      </c>
      <c r="F32" s="79">
        <f t="shared" si="1"/>
        <v>9.7560975609756101E-2</v>
      </c>
    </row>
    <row r="33" spans="1:6" ht="12" customHeight="1" x14ac:dyDescent="0.3">
      <c r="A33" t="s">
        <v>9</v>
      </c>
      <c r="B33" t="s">
        <v>10</v>
      </c>
      <c r="C33" s="1">
        <v>4</v>
      </c>
      <c r="D33" s="1">
        <v>4</v>
      </c>
      <c r="E33">
        <f t="shared" si="0"/>
        <v>0</v>
      </c>
      <c r="F33" s="79">
        <f t="shared" si="1"/>
        <v>0</v>
      </c>
    </row>
    <row r="34" spans="1:6" ht="12" customHeight="1" x14ac:dyDescent="0.3">
      <c r="A34" t="s">
        <v>16</v>
      </c>
      <c r="B34" t="s">
        <v>10</v>
      </c>
      <c r="C34" s="1">
        <v>5</v>
      </c>
      <c r="D34" s="1">
        <v>6</v>
      </c>
      <c r="E34">
        <f t="shared" si="0"/>
        <v>1</v>
      </c>
      <c r="F34" s="79">
        <f t="shared" si="1"/>
        <v>0.2</v>
      </c>
    </row>
    <row r="35" spans="1:6" ht="12" customHeight="1" x14ac:dyDescent="0.3">
      <c r="A35" t="s">
        <v>14</v>
      </c>
      <c r="B35" t="s">
        <v>10</v>
      </c>
      <c r="C35" s="1">
        <v>10</v>
      </c>
      <c r="D35" s="1">
        <v>12</v>
      </c>
      <c r="E35">
        <f t="shared" ref="E35:E66" si="2">D35-C35</f>
        <v>2</v>
      </c>
      <c r="F35" s="79">
        <f t="shared" ref="F35:F66" si="3">E35/C35</f>
        <v>0.2</v>
      </c>
    </row>
    <row r="36" spans="1:6" ht="12" customHeight="1" x14ac:dyDescent="0.3">
      <c r="A36" t="s">
        <v>26</v>
      </c>
      <c r="B36" t="s">
        <v>10</v>
      </c>
      <c r="C36" s="1">
        <v>17</v>
      </c>
      <c r="D36" s="1">
        <v>16</v>
      </c>
      <c r="E36">
        <f t="shared" si="2"/>
        <v>-1</v>
      </c>
      <c r="F36" s="79">
        <f t="shared" si="3"/>
        <v>-5.8823529411764705E-2</v>
      </c>
    </row>
    <row r="37" spans="1:6" ht="12" customHeight="1" x14ac:dyDescent="0.3">
      <c r="A37" t="s">
        <v>66</v>
      </c>
      <c r="B37" t="s">
        <v>10</v>
      </c>
      <c r="C37" s="1">
        <v>18</v>
      </c>
      <c r="D37" s="1">
        <v>17</v>
      </c>
      <c r="E37">
        <f t="shared" si="2"/>
        <v>-1</v>
      </c>
      <c r="F37" s="79">
        <f t="shared" si="3"/>
        <v>-5.5555555555555552E-2</v>
      </c>
    </row>
    <row r="38" spans="1:6" ht="12" customHeight="1" x14ac:dyDescent="0.3">
      <c r="A38" t="s">
        <v>19</v>
      </c>
      <c r="B38" t="s">
        <v>10</v>
      </c>
      <c r="C38" s="1">
        <v>24</v>
      </c>
      <c r="D38" s="1">
        <v>20</v>
      </c>
      <c r="E38">
        <f t="shared" si="2"/>
        <v>-4</v>
      </c>
      <c r="F38" s="79">
        <f t="shared" si="3"/>
        <v>-0.16666666666666666</v>
      </c>
    </row>
    <row r="39" spans="1:6" ht="12" customHeight="1" x14ac:dyDescent="0.3">
      <c r="A39" t="s">
        <v>23</v>
      </c>
      <c r="B39" t="s">
        <v>10</v>
      </c>
      <c r="C39" s="1">
        <f>21+1</f>
        <v>22</v>
      </c>
      <c r="D39" s="1">
        <v>22</v>
      </c>
      <c r="E39">
        <f t="shared" si="2"/>
        <v>0</v>
      </c>
      <c r="F39" s="79">
        <f t="shared" si="3"/>
        <v>0</v>
      </c>
    </row>
    <row r="40" spans="1:6" ht="12" customHeight="1" x14ac:dyDescent="0.3">
      <c r="A40" t="s">
        <v>47</v>
      </c>
      <c r="B40" t="s">
        <v>10</v>
      </c>
      <c r="C40" s="1">
        <v>28</v>
      </c>
      <c r="D40" s="1">
        <v>25</v>
      </c>
      <c r="E40">
        <f t="shared" si="2"/>
        <v>-3</v>
      </c>
      <c r="F40" s="79">
        <f t="shared" si="3"/>
        <v>-0.10714285714285714</v>
      </c>
    </row>
    <row r="41" spans="1:6" ht="12" customHeight="1" x14ac:dyDescent="0.3">
      <c r="A41" s="52" t="s">
        <v>46</v>
      </c>
      <c r="B41" s="52" t="s">
        <v>10</v>
      </c>
      <c r="C41" s="53">
        <v>30</v>
      </c>
      <c r="D41" s="53">
        <v>27</v>
      </c>
      <c r="E41">
        <f t="shared" si="2"/>
        <v>-3</v>
      </c>
      <c r="F41" s="79">
        <f t="shared" si="3"/>
        <v>-0.1</v>
      </c>
    </row>
    <row r="42" spans="1:6" ht="12" customHeight="1" x14ac:dyDescent="0.3">
      <c r="A42" t="s">
        <v>65</v>
      </c>
      <c r="B42" t="s">
        <v>10</v>
      </c>
      <c r="C42" s="1">
        <v>56</v>
      </c>
      <c r="D42" s="1">
        <v>51</v>
      </c>
      <c r="E42">
        <f t="shared" si="2"/>
        <v>-5</v>
      </c>
      <c r="F42" s="79">
        <f t="shared" si="3"/>
        <v>-8.9285714285714288E-2</v>
      </c>
    </row>
    <row r="43" spans="1:6" ht="12" customHeight="1" x14ac:dyDescent="0.3">
      <c r="A43" t="s">
        <v>82</v>
      </c>
      <c r="B43" t="s">
        <v>25</v>
      </c>
      <c r="C43" s="1">
        <v>8</v>
      </c>
      <c r="D43" s="1">
        <v>7</v>
      </c>
      <c r="E43">
        <f t="shared" si="2"/>
        <v>-1</v>
      </c>
      <c r="F43" s="79">
        <f t="shared" si="3"/>
        <v>-0.125</v>
      </c>
    </row>
    <row r="44" spans="1:6" ht="12" customHeight="1" x14ac:dyDescent="0.3">
      <c r="A44" t="s">
        <v>77</v>
      </c>
      <c r="B44" t="s">
        <v>25</v>
      </c>
      <c r="C44" s="1">
        <v>7</v>
      </c>
      <c r="D44" s="1">
        <v>8</v>
      </c>
      <c r="E44">
        <f t="shared" si="2"/>
        <v>1</v>
      </c>
      <c r="F44" s="79">
        <f t="shared" si="3"/>
        <v>0.14285714285714285</v>
      </c>
    </row>
    <row r="45" spans="1:6" ht="12" customHeight="1" x14ac:dyDescent="0.3">
      <c r="A45" t="s">
        <v>81</v>
      </c>
      <c r="B45" t="s">
        <v>25</v>
      </c>
      <c r="C45" s="1">
        <v>11</v>
      </c>
      <c r="D45" s="1">
        <v>12</v>
      </c>
      <c r="E45">
        <f t="shared" si="2"/>
        <v>1</v>
      </c>
      <c r="F45" s="79">
        <f t="shared" si="3"/>
        <v>9.0909090909090912E-2</v>
      </c>
    </row>
    <row r="46" spans="1:6" ht="12" customHeight="1" x14ac:dyDescent="0.3">
      <c r="A46" t="s">
        <v>98</v>
      </c>
      <c r="B46" t="s">
        <v>25</v>
      </c>
      <c r="C46" s="1">
        <v>13</v>
      </c>
      <c r="D46" s="1">
        <v>12</v>
      </c>
      <c r="E46">
        <f t="shared" si="2"/>
        <v>-1</v>
      </c>
      <c r="F46" s="79">
        <f t="shared" si="3"/>
        <v>-7.6923076923076927E-2</v>
      </c>
    </row>
    <row r="47" spans="1:6" ht="12" customHeight="1" x14ac:dyDescent="0.3">
      <c r="A47" t="s">
        <v>86</v>
      </c>
      <c r="B47" t="s">
        <v>25</v>
      </c>
      <c r="C47" s="1">
        <v>16</v>
      </c>
      <c r="D47" s="1">
        <v>15</v>
      </c>
      <c r="E47">
        <f t="shared" si="2"/>
        <v>-1</v>
      </c>
      <c r="F47" s="79">
        <f t="shared" si="3"/>
        <v>-6.25E-2</v>
      </c>
    </row>
    <row r="48" spans="1:6" ht="12" customHeight="1" x14ac:dyDescent="0.3">
      <c r="A48" t="s">
        <v>24</v>
      </c>
      <c r="B48" t="s">
        <v>25</v>
      </c>
      <c r="C48" s="1">
        <v>15</v>
      </c>
      <c r="D48" s="1">
        <v>16</v>
      </c>
      <c r="E48">
        <f t="shared" si="2"/>
        <v>1</v>
      </c>
      <c r="F48" s="79">
        <f t="shared" si="3"/>
        <v>6.6666666666666666E-2</v>
      </c>
    </row>
    <row r="49" spans="1:6" ht="12" customHeight="1" x14ac:dyDescent="0.3">
      <c r="A49" t="s">
        <v>64</v>
      </c>
      <c r="B49" t="s">
        <v>25</v>
      </c>
      <c r="C49" s="1">
        <v>18</v>
      </c>
      <c r="D49" s="1">
        <v>20</v>
      </c>
      <c r="E49">
        <f t="shared" si="2"/>
        <v>2</v>
      </c>
      <c r="F49" s="79">
        <f t="shared" si="3"/>
        <v>0.1111111111111111</v>
      </c>
    </row>
    <row r="50" spans="1:6" ht="12" customHeight="1" x14ac:dyDescent="0.3">
      <c r="A50" t="s">
        <v>45</v>
      </c>
      <c r="B50" t="s">
        <v>25</v>
      </c>
      <c r="C50" s="1">
        <v>23</v>
      </c>
      <c r="D50" s="1">
        <v>21</v>
      </c>
      <c r="E50">
        <f t="shared" si="2"/>
        <v>-2</v>
      </c>
      <c r="F50" s="79">
        <f t="shared" si="3"/>
        <v>-8.6956521739130432E-2</v>
      </c>
    </row>
    <row r="51" spans="1:6" ht="12" customHeight="1" x14ac:dyDescent="0.3">
      <c r="A51" t="s">
        <v>97</v>
      </c>
      <c r="B51" t="s">
        <v>25</v>
      </c>
      <c r="C51" s="1">
        <v>23</v>
      </c>
      <c r="D51" s="1">
        <v>22</v>
      </c>
      <c r="E51">
        <f t="shared" si="2"/>
        <v>-1</v>
      </c>
      <c r="F51" s="79">
        <f t="shared" si="3"/>
        <v>-4.3478260869565216E-2</v>
      </c>
    </row>
    <row r="52" spans="1:6" ht="12" customHeight="1" x14ac:dyDescent="0.3">
      <c r="A52" t="s">
        <v>80</v>
      </c>
      <c r="B52" t="s">
        <v>25</v>
      </c>
      <c r="C52" s="1">
        <v>33</v>
      </c>
      <c r="D52" s="1">
        <v>32</v>
      </c>
      <c r="E52">
        <f t="shared" si="2"/>
        <v>-1</v>
      </c>
      <c r="F52" s="79">
        <f t="shared" si="3"/>
        <v>-3.0303030303030304E-2</v>
      </c>
    </row>
    <row r="53" spans="1:6" ht="12" customHeight="1" x14ac:dyDescent="0.3">
      <c r="A53" s="52" t="s">
        <v>103</v>
      </c>
      <c r="B53" s="52" t="s">
        <v>25</v>
      </c>
      <c r="C53" s="53">
        <v>40</v>
      </c>
      <c r="D53" s="53">
        <v>45</v>
      </c>
      <c r="E53">
        <f t="shared" si="2"/>
        <v>5</v>
      </c>
      <c r="F53" s="79">
        <f t="shared" si="3"/>
        <v>0.125</v>
      </c>
    </row>
    <row r="54" spans="1:6" ht="12" customHeight="1" x14ac:dyDescent="0.3">
      <c r="A54" t="s">
        <v>94</v>
      </c>
      <c r="B54" t="s">
        <v>22</v>
      </c>
      <c r="C54" s="1">
        <v>10</v>
      </c>
      <c r="D54" s="1">
        <v>10</v>
      </c>
      <c r="E54">
        <f t="shared" si="2"/>
        <v>0</v>
      </c>
      <c r="F54" s="79">
        <f t="shared" si="3"/>
        <v>0</v>
      </c>
    </row>
    <row r="55" spans="1:6" ht="12" customHeight="1" x14ac:dyDescent="0.3">
      <c r="A55" t="s">
        <v>42</v>
      </c>
      <c r="B55" t="s">
        <v>22</v>
      </c>
      <c r="C55" s="1">
        <v>12</v>
      </c>
      <c r="D55" s="1">
        <v>12</v>
      </c>
      <c r="E55">
        <f t="shared" si="2"/>
        <v>0</v>
      </c>
      <c r="F55" s="79">
        <f t="shared" si="3"/>
        <v>0</v>
      </c>
    </row>
    <row r="56" spans="1:6" ht="12" customHeight="1" x14ac:dyDescent="0.3">
      <c r="A56" t="s">
        <v>95</v>
      </c>
      <c r="B56" t="s">
        <v>22</v>
      </c>
      <c r="C56" s="1">
        <v>12</v>
      </c>
      <c r="D56" s="1">
        <v>13</v>
      </c>
      <c r="E56">
        <f t="shared" si="2"/>
        <v>1</v>
      </c>
      <c r="F56" s="79">
        <f t="shared" si="3"/>
        <v>8.3333333333333329E-2</v>
      </c>
    </row>
    <row r="57" spans="1:6" ht="12" customHeight="1" x14ac:dyDescent="0.3">
      <c r="A57" t="s">
        <v>93</v>
      </c>
      <c r="B57" t="s">
        <v>22</v>
      </c>
      <c r="C57" s="1">
        <v>19</v>
      </c>
      <c r="D57" s="1">
        <v>18</v>
      </c>
      <c r="E57">
        <f t="shared" si="2"/>
        <v>-1</v>
      </c>
      <c r="F57" s="79">
        <f t="shared" si="3"/>
        <v>-5.2631578947368418E-2</v>
      </c>
    </row>
    <row r="58" spans="1:6" ht="12" customHeight="1" x14ac:dyDescent="0.3">
      <c r="A58" t="s">
        <v>44</v>
      </c>
      <c r="B58" t="s">
        <v>22</v>
      </c>
      <c r="C58" s="1">
        <v>23</v>
      </c>
      <c r="D58" s="1">
        <v>25</v>
      </c>
      <c r="E58">
        <f t="shared" si="2"/>
        <v>2</v>
      </c>
      <c r="F58" s="79">
        <f t="shared" si="3"/>
        <v>8.6956521739130432E-2</v>
      </c>
    </row>
    <row r="59" spans="1:6" ht="12" customHeight="1" x14ac:dyDescent="0.3">
      <c r="A59" t="s">
        <v>63</v>
      </c>
      <c r="B59" t="s">
        <v>22</v>
      </c>
      <c r="C59" s="1">
        <v>30</v>
      </c>
      <c r="D59" s="1">
        <v>29</v>
      </c>
      <c r="E59">
        <f t="shared" si="2"/>
        <v>-1</v>
      </c>
      <c r="F59" s="79">
        <f t="shared" si="3"/>
        <v>-3.3333333333333333E-2</v>
      </c>
    </row>
    <row r="60" spans="1:6" ht="12" customHeight="1" x14ac:dyDescent="0.3">
      <c r="A60" t="s">
        <v>40</v>
      </c>
      <c r="B60" t="s">
        <v>22</v>
      </c>
      <c r="C60" s="1">
        <v>36</v>
      </c>
      <c r="D60" s="1">
        <v>33</v>
      </c>
      <c r="E60">
        <f t="shared" si="2"/>
        <v>-3</v>
      </c>
      <c r="F60" s="79">
        <f t="shared" si="3"/>
        <v>-8.3333333333333329E-2</v>
      </c>
    </row>
    <row r="61" spans="1:6" ht="12" customHeight="1" x14ac:dyDescent="0.3">
      <c r="A61" t="s">
        <v>43</v>
      </c>
      <c r="B61" t="s">
        <v>22</v>
      </c>
      <c r="C61" s="1">
        <v>37</v>
      </c>
      <c r="D61" s="1">
        <v>39</v>
      </c>
      <c r="E61">
        <f t="shared" si="2"/>
        <v>2</v>
      </c>
      <c r="F61" s="79">
        <f t="shared" si="3"/>
        <v>5.4054054054054057E-2</v>
      </c>
    </row>
    <row r="62" spans="1:6" ht="12" customHeight="1" x14ac:dyDescent="0.3">
      <c r="A62" t="s">
        <v>21</v>
      </c>
      <c r="B62" t="s">
        <v>22</v>
      </c>
      <c r="C62" s="1">
        <v>41</v>
      </c>
      <c r="D62" s="1">
        <v>40</v>
      </c>
      <c r="E62">
        <f t="shared" si="2"/>
        <v>-1</v>
      </c>
      <c r="F62" s="79">
        <f t="shared" si="3"/>
        <v>-2.4390243902439025E-2</v>
      </c>
    </row>
    <row r="63" spans="1:6" ht="12" customHeight="1" x14ac:dyDescent="0.3">
      <c r="A63" t="s">
        <v>39</v>
      </c>
      <c r="B63" t="s">
        <v>38</v>
      </c>
      <c r="C63" s="1">
        <v>8</v>
      </c>
      <c r="D63" s="1">
        <v>8</v>
      </c>
      <c r="E63">
        <f t="shared" si="2"/>
        <v>0</v>
      </c>
      <c r="F63" s="79">
        <f t="shared" si="3"/>
        <v>0</v>
      </c>
    </row>
    <row r="64" spans="1:6" ht="12" customHeight="1" x14ac:dyDescent="0.3">
      <c r="A64" t="s">
        <v>62</v>
      </c>
      <c r="B64" t="s">
        <v>38</v>
      </c>
      <c r="C64" s="1">
        <f>10+1</f>
        <v>11</v>
      </c>
      <c r="D64" s="1">
        <v>12</v>
      </c>
      <c r="E64">
        <f t="shared" si="2"/>
        <v>1</v>
      </c>
      <c r="F64" s="79">
        <f t="shared" si="3"/>
        <v>9.0909090909090912E-2</v>
      </c>
    </row>
    <row r="65" spans="1:6" ht="12" customHeight="1" x14ac:dyDescent="0.3">
      <c r="A65" t="s">
        <v>76</v>
      </c>
      <c r="B65" t="s">
        <v>38</v>
      </c>
      <c r="C65" s="1">
        <v>12</v>
      </c>
      <c r="D65" s="1">
        <v>12</v>
      </c>
      <c r="E65">
        <f t="shared" si="2"/>
        <v>0</v>
      </c>
      <c r="F65" s="79">
        <f t="shared" si="3"/>
        <v>0</v>
      </c>
    </row>
    <row r="66" spans="1:6" ht="12" customHeight="1" x14ac:dyDescent="0.3">
      <c r="A66" t="s">
        <v>37</v>
      </c>
      <c r="B66" t="s">
        <v>38</v>
      </c>
      <c r="C66" s="1">
        <f>45+1</f>
        <v>46</v>
      </c>
      <c r="D66" s="1">
        <f>44+2</f>
        <v>46</v>
      </c>
      <c r="E66">
        <f t="shared" si="2"/>
        <v>0</v>
      </c>
      <c r="F66" s="79">
        <f t="shared" si="3"/>
        <v>0</v>
      </c>
    </row>
    <row r="67" spans="1:6" ht="12" customHeight="1" x14ac:dyDescent="0.3">
      <c r="A67" t="s">
        <v>11</v>
      </c>
      <c r="B67" t="s">
        <v>12</v>
      </c>
      <c r="C67" s="1">
        <v>3</v>
      </c>
      <c r="D67" s="1">
        <v>3</v>
      </c>
      <c r="E67">
        <f t="shared" ref="E67:E77" si="4">D67-C67</f>
        <v>0</v>
      </c>
      <c r="F67" s="79">
        <f t="shared" ref="F67:F77" si="5">E67/C67</f>
        <v>0</v>
      </c>
    </row>
    <row r="68" spans="1:6" ht="12" customHeight="1" x14ac:dyDescent="0.3">
      <c r="A68" t="s">
        <v>13</v>
      </c>
      <c r="B68" t="s">
        <v>12</v>
      </c>
      <c r="C68" s="1">
        <v>10</v>
      </c>
      <c r="D68" s="1">
        <v>10</v>
      </c>
      <c r="E68">
        <f t="shared" si="4"/>
        <v>0</v>
      </c>
      <c r="F68" s="79">
        <f t="shared" si="5"/>
        <v>0</v>
      </c>
    </row>
    <row r="69" spans="1:6" ht="12" customHeight="1" x14ac:dyDescent="0.3">
      <c r="A69" t="s">
        <v>91</v>
      </c>
      <c r="B69" t="s">
        <v>12</v>
      </c>
      <c r="C69" s="1">
        <v>11</v>
      </c>
      <c r="D69" s="1">
        <v>10</v>
      </c>
      <c r="E69">
        <f t="shared" si="4"/>
        <v>-1</v>
      </c>
      <c r="F69" s="79">
        <f t="shared" si="5"/>
        <v>-9.0909090909090912E-2</v>
      </c>
    </row>
    <row r="70" spans="1:6" ht="12" customHeight="1" x14ac:dyDescent="0.3">
      <c r="A70" t="s">
        <v>33</v>
      </c>
      <c r="B70" t="s">
        <v>12</v>
      </c>
      <c r="C70" s="1">
        <v>11</v>
      </c>
      <c r="D70" s="1">
        <v>11</v>
      </c>
      <c r="E70">
        <f t="shared" si="4"/>
        <v>0</v>
      </c>
      <c r="F70" s="79">
        <f t="shared" si="5"/>
        <v>0</v>
      </c>
    </row>
    <row r="71" spans="1:6" ht="12" customHeight="1" x14ac:dyDescent="0.3">
      <c r="A71" t="s">
        <v>35</v>
      </c>
      <c r="B71" t="s">
        <v>12</v>
      </c>
      <c r="C71" s="1">
        <v>11</v>
      </c>
      <c r="D71" s="1">
        <v>12</v>
      </c>
      <c r="E71">
        <f t="shared" si="4"/>
        <v>1</v>
      </c>
      <c r="F71" s="79">
        <f t="shared" si="5"/>
        <v>9.0909090909090912E-2</v>
      </c>
    </row>
    <row r="72" spans="1:6" ht="12" customHeight="1" x14ac:dyDescent="0.3">
      <c r="A72" t="s">
        <v>20</v>
      </c>
      <c r="B72" t="s">
        <v>12</v>
      </c>
      <c r="C72" s="1">
        <v>13</v>
      </c>
      <c r="D72" s="1">
        <v>12</v>
      </c>
      <c r="E72">
        <f t="shared" si="4"/>
        <v>-1</v>
      </c>
      <c r="F72" s="79">
        <f t="shared" si="5"/>
        <v>-7.6923076923076927E-2</v>
      </c>
    </row>
    <row r="73" spans="1:6" ht="12" customHeight="1" x14ac:dyDescent="0.3">
      <c r="A73" t="s">
        <v>36</v>
      </c>
      <c r="B73" t="s">
        <v>12</v>
      </c>
      <c r="C73" s="1">
        <v>17</v>
      </c>
      <c r="D73" s="1">
        <v>14</v>
      </c>
      <c r="E73">
        <f t="shared" si="4"/>
        <v>-3</v>
      </c>
      <c r="F73" s="79">
        <f t="shared" si="5"/>
        <v>-0.17647058823529413</v>
      </c>
    </row>
    <row r="74" spans="1:6" ht="12" customHeight="1" x14ac:dyDescent="0.3">
      <c r="A74" t="s">
        <v>61</v>
      </c>
      <c r="B74" t="s">
        <v>12</v>
      </c>
      <c r="C74" s="1">
        <v>20</v>
      </c>
      <c r="D74" s="1">
        <v>19</v>
      </c>
      <c r="E74">
        <f t="shared" si="4"/>
        <v>-1</v>
      </c>
      <c r="F74" s="79">
        <f t="shared" si="5"/>
        <v>-0.05</v>
      </c>
    </row>
    <row r="75" spans="1:6" ht="12" customHeight="1" x14ac:dyDescent="0.3">
      <c r="A75" t="s">
        <v>58</v>
      </c>
      <c r="B75" t="s">
        <v>12</v>
      </c>
      <c r="C75" s="1">
        <v>17</v>
      </c>
      <c r="D75" s="1">
        <v>20</v>
      </c>
      <c r="E75">
        <f t="shared" si="4"/>
        <v>3</v>
      </c>
      <c r="F75" s="79">
        <f t="shared" si="5"/>
        <v>0.17647058823529413</v>
      </c>
    </row>
    <row r="76" spans="1:6" ht="12" customHeight="1" x14ac:dyDescent="0.3">
      <c r="A76" t="s">
        <v>60</v>
      </c>
      <c r="B76" t="s">
        <v>12</v>
      </c>
      <c r="C76" s="1">
        <v>22</v>
      </c>
      <c r="D76" s="1">
        <v>21</v>
      </c>
      <c r="E76">
        <f t="shared" si="4"/>
        <v>-1</v>
      </c>
      <c r="F76" s="79">
        <f t="shared" si="5"/>
        <v>-4.5454545454545456E-2</v>
      </c>
    </row>
    <row r="77" spans="1:6" ht="12" customHeight="1" x14ac:dyDescent="0.3">
      <c r="A77" t="s">
        <v>89</v>
      </c>
      <c r="B77" t="s">
        <v>12</v>
      </c>
      <c r="C77" s="1">
        <v>38</v>
      </c>
      <c r="D77" s="1">
        <v>32</v>
      </c>
      <c r="E77">
        <f t="shared" si="4"/>
        <v>-6</v>
      </c>
      <c r="F77" s="79">
        <f t="shared" si="5"/>
        <v>-0.15789473684210525</v>
      </c>
    </row>
    <row r="78" spans="1:6" ht="12" customHeight="1" x14ac:dyDescent="0.3">
      <c r="A78" s="23" t="s">
        <v>88</v>
      </c>
      <c r="B78" s="23" t="s">
        <v>12</v>
      </c>
      <c r="C78" s="64">
        <v>9</v>
      </c>
      <c r="D78" s="64"/>
    </row>
    <row r="79" spans="1:6" ht="12" customHeight="1" x14ac:dyDescent="0.3">
      <c r="A79">
        <f>COUNTA(A3:A78)</f>
        <v>76</v>
      </c>
      <c r="D79"/>
      <c r="E79" t="s">
        <v>8</v>
      </c>
      <c r="F79" s="79" t="s">
        <v>8</v>
      </c>
    </row>
    <row r="80" spans="1:6" ht="12" customHeight="1" x14ac:dyDescent="0.3">
      <c r="A80" s="10" t="s">
        <v>6</v>
      </c>
      <c r="B80" s="11"/>
      <c r="C80" s="17">
        <f>SUM(C3:C79)</f>
        <v>1494</v>
      </c>
      <c r="D80" s="17">
        <f>SUM(D3:D79)</f>
        <v>1449</v>
      </c>
      <c r="E80">
        <f t="shared" ref="E80" si="6">D80-C80</f>
        <v>-45</v>
      </c>
      <c r="F80" s="79">
        <f t="shared" ref="F80" si="7">E80/C80</f>
        <v>-3.0120481927710843E-2</v>
      </c>
    </row>
    <row r="81" spans="1:4" ht="12" customHeight="1" x14ac:dyDescent="0.3">
      <c r="C81" s="1" t="s">
        <v>8</v>
      </c>
      <c r="D81" s="1" t="s">
        <v>8</v>
      </c>
    </row>
    <row r="83" spans="1:4" ht="12" customHeight="1" x14ac:dyDescent="0.3">
      <c r="A83" s="9"/>
    </row>
    <row r="84" spans="1:4" ht="12" customHeight="1" x14ac:dyDescent="0.3">
      <c r="A84" s="9"/>
    </row>
    <row r="85" spans="1:4" ht="12" customHeight="1" x14ac:dyDescent="0.3">
      <c r="A85" s="9"/>
    </row>
    <row r="86" spans="1:4" ht="12" customHeight="1" x14ac:dyDescent="0.3">
      <c r="A86" s="9"/>
    </row>
    <row r="87" spans="1:4" ht="12" customHeight="1" x14ac:dyDescent="0.3">
      <c r="A87" s="9"/>
    </row>
    <row r="88" spans="1:4" ht="12" customHeight="1" x14ac:dyDescent="0.3">
      <c r="A88" s="9"/>
    </row>
    <row r="89" spans="1:4" ht="12" customHeight="1" x14ac:dyDescent="0.3">
      <c r="A89" s="9"/>
    </row>
    <row r="90" spans="1:4" ht="12" customHeight="1" x14ac:dyDescent="0.3"/>
  </sheetData>
  <sortState xmlns:xlrd2="http://schemas.microsoft.com/office/spreadsheetml/2017/richdata2" ref="A3:F78">
    <sortCondition descending="1" ref="B3:B78"/>
    <sortCondition ref="D3:D78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9857-6868-4BA6-8891-B9B98F155C08}">
  <dimension ref="A1:D70"/>
  <sheetViews>
    <sheetView workbookViewId="0">
      <selection activeCell="C7" sqref="C7"/>
    </sheetView>
  </sheetViews>
  <sheetFormatPr defaultRowHeight="14.4" x14ac:dyDescent="0.3"/>
  <cols>
    <col min="1" max="2" width="17.77734375" customWidth="1"/>
  </cols>
  <sheetData>
    <row r="1" spans="1:4" x14ac:dyDescent="0.3">
      <c r="A1" t="s">
        <v>169</v>
      </c>
    </row>
    <row r="2" spans="1:4" ht="28.8" x14ac:dyDescent="0.3">
      <c r="A2" s="1" t="s">
        <v>0</v>
      </c>
      <c r="B2" s="1" t="s">
        <v>1</v>
      </c>
      <c r="C2" s="26" t="s">
        <v>112</v>
      </c>
    </row>
    <row r="3" spans="1:4" ht="15.6" customHeight="1" x14ac:dyDescent="0.3">
      <c r="A3" t="s">
        <v>91</v>
      </c>
      <c r="B3" t="s">
        <v>12</v>
      </c>
      <c r="C3" s="29">
        <v>100</v>
      </c>
    </row>
    <row r="4" spans="1:4" x14ac:dyDescent="0.3">
      <c r="A4" t="s">
        <v>95</v>
      </c>
      <c r="B4" t="s">
        <v>22</v>
      </c>
      <c r="C4" s="29">
        <v>130</v>
      </c>
    </row>
    <row r="5" spans="1:4" x14ac:dyDescent="0.3">
      <c r="A5" t="s">
        <v>93</v>
      </c>
      <c r="B5" t="s">
        <v>22</v>
      </c>
      <c r="C5" s="27">
        <v>180</v>
      </c>
    </row>
    <row r="6" spans="1:4" x14ac:dyDescent="0.3">
      <c r="A6" t="s">
        <v>168</v>
      </c>
      <c r="B6" t="s">
        <v>12</v>
      </c>
      <c r="C6" s="27">
        <v>30</v>
      </c>
      <c r="D6" t="s">
        <v>170</v>
      </c>
    </row>
    <row r="7" spans="1:4" x14ac:dyDescent="0.3">
      <c r="A7">
        <f>COUNTA(A3:A5)</f>
        <v>3</v>
      </c>
      <c r="C7" s="30">
        <f>SUM(C3:C6)</f>
        <v>440</v>
      </c>
    </row>
    <row r="70" ht="8.25" customHeight="1" x14ac:dyDescent="0.3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DFD6A-6972-4382-AB61-33F89C7484FB}">
  <dimension ref="A1:C5"/>
  <sheetViews>
    <sheetView workbookViewId="0">
      <selection activeCell="I17" sqref="I17"/>
    </sheetView>
  </sheetViews>
  <sheetFormatPr defaultRowHeight="14.4" x14ac:dyDescent="0.3"/>
  <cols>
    <col min="1" max="1" width="14.77734375" customWidth="1"/>
  </cols>
  <sheetData>
    <row r="1" spans="1:3" x14ac:dyDescent="0.3">
      <c r="A1" t="s">
        <v>188</v>
      </c>
    </row>
    <row r="3" spans="1:3" x14ac:dyDescent="0.3">
      <c r="A3" t="s">
        <v>74</v>
      </c>
      <c r="B3" s="80">
        <v>10</v>
      </c>
      <c r="C3" t="s">
        <v>160</v>
      </c>
    </row>
    <row r="4" spans="1:3" x14ac:dyDescent="0.3">
      <c r="A4" t="s">
        <v>72</v>
      </c>
      <c r="B4" s="80">
        <v>20</v>
      </c>
      <c r="C4" t="s">
        <v>160</v>
      </c>
    </row>
    <row r="5" spans="1:3" x14ac:dyDescent="0.3">
      <c r="B5" s="80">
        <f>SUM(B3:B4)</f>
        <v>30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2D75-1D9B-492A-9732-0D15BF8B28A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FBD3-7F86-4ADA-AF16-6130D66F5884}">
  <dimension ref="A1:C3"/>
  <sheetViews>
    <sheetView workbookViewId="0">
      <selection activeCell="A4" sqref="A4"/>
    </sheetView>
  </sheetViews>
  <sheetFormatPr defaultRowHeight="14.4" x14ac:dyDescent="0.3"/>
  <sheetData>
    <row r="1" spans="1:3" x14ac:dyDescent="0.3">
      <c r="A1" t="s">
        <v>182</v>
      </c>
    </row>
    <row r="3" spans="1:3" x14ac:dyDescent="0.3">
      <c r="A3" t="s">
        <v>17</v>
      </c>
      <c r="C3">
        <v>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C4A78-5C8F-4A8E-B6C4-38148DA890CB}">
  <dimension ref="A1:D3"/>
  <sheetViews>
    <sheetView workbookViewId="0">
      <selection activeCell="A4" sqref="A4"/>
    </sheetView>
  </sheetViews>
  <sheetFormatPr defaultRowHeight="14.4" x14ac:dyDescent="0.3"/>
  <sheetData>
    <row r="1" spans="1:4" x14ac:dyDescent="0.3">
      <c r="A1" t="s">
        <v>183</v>
      </c>
    </row>
    <row r="3" spans="1:4" x14ac:dyDescent="0.3">
      <c r="A3" t="s">
        <v>83</v>
      </c>
      <c r="D3">
        <v>80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0B79-7D69-45EC-A2B5-E9588FF5D3CA}">
  <dimension ref="A1:P19"/>
  <sheetViews>
    <sheetView workbookViewId="0">
      <selection activeCell="M3" sqref="M3"/>
    </sheetView>
  </sheetViews>
  <sheetFormatPr defaultRowHeight="14.4" x14ac:dyDescent="0.3"/>
  <cols>
    <col min="1" max="1" width="18.5546875" customWidth="1"/>
    <col min="2" max="2" width="12.77734375" customWidth="1"/>
    <col min="3" max="3" width="9.21875" style="1" customWidth="1"/>
    <col min="4" max="4" width="9.21875" style="1"/>
    <col min="5" max="5" width="5.77734375" style="30" customWidth="1"/>
    <col min="6" max="7" width="8.44140625" style="6" hidden="1" customWidth="1"/>
    <col min="8" max="8" width="8.44140625" style="7" hidden="1" customWidth="1"/>
    <col min="9" max="9" width="11.5546875" style="5" hidden="1" customWidth="1"/>
    <col min="10" max="10" width="12.77734375" style="5" hidden="1" customWidth="1"/>
    <col min="11" max="11" width="0.77734375" style="5" customWidth="1"/>
    <col min="12" max="12" width="8" style="22" customWidth="1"/>
    <col min="13" max="13" width="0.44140625" customWidth="1"/>
    <col min="14" max="14" width="7.44140625" customWidth="1"/>
    <col min="16" max="16" width="31.5546875" customWidth="1"/>
    <col min="17" max="17" width="0.21875" customWidth="1"/>
    <col min="18" max="18" width="9.44140625" customWidth="1"/>
  </cols>
  <sheetData>
    <row r="1" spans="1:16" x14ac:dyDescent="0.3">
      <c r="A1" t="s">
        <v>174</v>
      </c>
    </row>
    <row r="2" spans="1:16" ht="42" customHeight="1" x14ac:dyDescent="0.3">
      <c r="A2" s="1" t="s">
        <v>0</v>
      </c>
      <c r="B2" s="1" t="s">
        <v>1</v>
      </c>
      <c r="C2" s="13" t="s">
        <v>122</v>
      </c>
      <c r="D2" s="13" t="s">
        <v>145</v>
      </c>
      <c r="E2" s="26" t="s">
        <v>112</v>
      </c>
      <c r="F2" s="3" t="s">
        <v>2</v>
      </c>
      <c r="G2" s="3" t="s">
        <v>3</v>
      </c>
      <c r="H2" s="4" t="s">
        <v>4</v>
      </c>
      <c r="I2" s="14" t="s">
        <v>7</v>
      </c>
      <c r="J2" s="14" t="s">
        <v>105</v>
      </c>
      <c r="K2" s="14" t="s">
        <v>5</v>
      </c>
      <c r="L2" s="21"/>
      <c r="M2" s="14"/>
      <c r="N2" s="15"/>
      <c r="O2" s="15"/>
      <c r="P2" s="14"/>
    </row>
    <row r="3" spans="1:16" ht="18.75" customHeight="1" x14ac:dyDescent="0.3">
      <c r="A3" s="76" t="s">
        <v>67</v>
      </c>
      <c r="B3" s="1"/>
      <c r="C3" s="13"/>
      <c r="D3" s="13"/>
      <c r="E3" s="26">
        <v>10</v>
      </c>
      <c r="F3" s="3"/>
      <c r="G3" s="3"/>
      <c r="H3" s="4"/>
      <c r="I3" s="14"/>
      <c r="J3" s="14"/>
      <c r="K3" s="14"/>
      <c r="L3" s="21"/>
      <c r="M3" s="14"/>
      <c r="N3" s="15"/>
      <c r="O3" s="15"/>
      <c r="P3" s="14"/>
    </row>
    <row r="4" spans="1:16" ht="12" customHeight="1" x14ac:dyDescent="0.3">
      <c r="A4" s="23" t="s">
        <v>94</v>
      </c>
      <c r="B4" s="23" t="s">
        <v>22</v>
      </c>
      <c r="C4" s="64">
        <v>10</v>
      </c>
      <c r="D4" s="64">
        <v>10</v>
      </c>
      <c r="E4" s="65">
        <v>100</v>
      </c>
      <c r="F4" s="66"/>
      <c r="G4" s="67"/>
      <c r="H4" s="68"/>
      <c r="I4" s="69">
        <v>7</v>
      </c>
      <c r="J4" s="70">
        <v>7</v>
      </c>
      <c r="K4" s="69"/>
      <c r="L4" s="71"/>
      <c r="M4" s="72"/>
      <c r="N4" s="73"/>
      <c r="O4" s="74"/>
      <c r="P4" s="23"/>
    </row>
    <row r="5" spans="1:16" ht="12" customHeight="1" x14ac:dyDescent="0.3">
      <c r="A5" t="s">
        <v>98</v>
      </c>
      <c r="B5" t="s">
        <v>25</v>
      </c>
      <c r="C5" s="1">
        <v>13</v>
      </c>
      <c r="D5" s="1">
        <v>12</v>
      </c>
      <c r="E5" s="29">
        <v>120</v>
      </c>
      <c r="F5" s="24"/>
      <c r="G5" s="25"/>
      <c r="I5" s="5">
        <v>14</v>
      </c>
      <c r="J5" s="2">
        <v>13</v>
      </c>
      <c r="M5" s="16"/>
      <c r="N5" s="18"/>
      <c r="O5" s="19"/>
    </row>
    <row r="6" spans="1:16" ht="12" customHeight="1" x14ac:dyDescent="0.3">
      <c r="A6" t="s">
        <v>99</v>
      </c>
      <c r="B6" t="s">
        <v>32</v>
      </c>
      <c r="C6" s="1">
        <v>12</v>
      </c>
      <c r="D6" s="1">
        <v>12</v>
      </c>
      <c r="E6" s="29">
        <v>120</v>
      </c>
      <c r="F6" s="24"/>
      <c r="G6" s="25"/>
      <c r="I6" s="5">
        <v>9</v>
      </c>
      <c r="J6" s="2">
        <v>11</v>
      </c>
      <c r="M6" s="16"/>
      <c r="N6" s="18"/>
      <c r="O6" s="19"/>
    </row>
    <row r="7" spans="1:16" ht="12" customHeight="1" x14ac:dyDescent="0.3">
      <c r="A7" t="s">
        <v>51</v>
      </c>
      <c r="B7" t="s">
        <v>32</v>
      </c>
      <c r="C7" s="1">
        <v>43</v>
      </c>
      <c r="D7" s="1">
        <v>36</v>
      </c>
      <c r="E7" s="29">
        <v>360</v>
      </c>
      <c r="F7" s="24"/>
      <c r="G7" s="25"/>
      <c r="I7" s="5">
        <v>22</v>
      </c>
      <c r="J7" s="2">
        <v>33</v>
      </c>
      <c r="M7" s="16"/>
      <c r="N7" s="18"/>
      <c r="O7" s="19"/>
    </row>
    <row r="8" spans="1:16" ht="12" customHeight="1" x14ac:dyDescent="0.3">
      <c r="A8" t="s">
        <v>37</v>
      </c>
      <c r="B8" t="s">
        <v>173</v>
      </c>
      <c r="E8" s="29">
        <v>20</v>
      </c>
      <c r="F8" s="24"/>
      <c r="G8" s="25"/>
      <c r="J8" s="2"/>
      <c r="M8" s="16"/>
      <c r="N8" s="18"/>
      <c r="O8" s="19"/>
    </row>
    <row r="9" spans="1:16" ht="12" customHeight="1" x14ac:dyDescent="0.3">
      <c r="A9">
        <f>COUNTA(A3:A7)</f>
        <v>5</v>
      </c>
      <c r="D9"/>
      <c r="E9" s="30">
        <f>SUM(E3:E8)</f>
        <v>730</v>
      </c>
    </row>
    <row r="10" spans="1:16" ht="12" customHeight="1" x14ac:dyDescent="0.3">
      <c r="C10" s="1" t="s">
        <v>8</v>
      </c>
      <c r="D10" s="1" t="s">
        <v>8</v>
      </c>
      <c r="E10" s="30" t="s">
        <v>8</v>
      </c>
    </row>
    <row r="12" spans="1:16" ht="12" customHeight="1" x14ac:dyDescent="0.3">
      <c r="A12" s="9"/>
    </row>
    <row r="13" spans="1:16" ht="12" customHeight="1" x14ac:dyDescent="0.3">
      <c r="A13" s="9"/>
    </row>
    <row r="14" spans="1:16" ht="12" customHeight="1" x14ac:dyDescent="0.3">
      <c r="A14" s="9"/>
    </row>
    <row r="15" spans="1:16" ht="12" customHeight="1" x14ac:dyDescent="0.3">
      <c r="A15" s="9"/>
    </row>
    <row r="16" spans="1:16" ht="12" customHeight="1" x14ac:dyDescent="0.3">
      <c r="A16" s="9"/>
    </row>
    <row r="17" spans="1:1" ht="12" customHeight="1" x14ac:dyDescent="0.3">
      <c r="A17" s="9"/>
    </row>
    <row r="18" spans="1:1" ht="12" customHeight="1" x14ac:dyDescent="0.3">
      <c r="A18" s="9"/>
    </row>
    <row r="19" spans="1:1" ht="12" customHeight="1" x14ac:dyDescent="0.3"/>
  </sheetData>
  <sortState xmlns:xlrd2="http://schemas.microsoft.com/office/spreadsheetml/2017/richdata2" ref="A4:S14">
    <sortCondition ref="O4:O1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Cumulative Totals </vt:lpstr>
      <vt:lpstr>Membership Report</vt:lpstr>
      <vt:lpstr>Percent of Growth </vt:lpstr>
      <vt:lpstr>Deposit 081920</vt:lpstr>
      <vt:lpstr>Deposit 020121</vt:lpstr>
      <vt:lpstr>Sheet1</vt:lpstr>
      <vt:lpstr>Deposit 100820</vt:lpstr>
      <vt:lpstr>Deposit 111320</vt:lpstr>
      <vt:lpstr>Deposit 092420</vt:lpstr>
      <vt:lpstr>Deposit 080820</vt:lpstr>
      <vt:lpstr>List for DD 071520</vt:lpstr>
      <vt:lpstr>Deposit 072220</vt:lpstr>
      <vt:lpstr>Deposit 071020</vt:lpstr>
      <vt:lpstr>Deposit 70120</vt:lpstr>
      <vt:lpstr>Deposit 63020</vt:lpstr>
      <vt:lpstr> Deposit 062320 -1</vt:lpstr>
      <vt:lpstr>Deposit 062420-2</vt:lpstr>
      <vt:lpstr>Disbanded Clubs History</vt:lpstr>
      <vt:lpstr>Sheet3</vt:lpstr>
      <vt:lpstr>Sheet2</vt:lpstr>
      <vt:lpstr>'Cumulative Totals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pam simien</cp:lastModifiedBy>
  <cp:lastPrinted>2021-05-03T21:32:07Z</cp:lastPrinted>
  <dcterms:created xsi:type="dcterms:W3CDTF">2018-06-07T11:55:09Z</dcterms:created>
  <dcterms:modified xsi:type="dcterms:W3CDTF">2025-10-29T20:00:34Z</dcterms:modified>
</cp:coreProperties>
</file>